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jmbsantos\Desktop\ERSDF_PROJETO_BÁSICO_8PAV_E_13PAV_COMPLETOS_26-08-25\"/>
    </mc:Choice>
  </mc:AlternateContent>
  <xr:revisionPtr revIDLastSave="0" documentId="13_ncr:1_{73A5CC42-1070-445D-BB24-32FAB4C4FEC0}" xr6:coauthVersionLast="47" xr6:coauthVersionMax="47" xr10:uidLastSave="{00000000-0000-0000-0000-000000000000}"/>
  <bookViews>
    <workbookView xWindow="-120" yWindow="-120" windowWidth="29040" windowHeight="15840" xr2:uid="{A3D8D1EB-2A6F-4028-8C29-A69C5269B345}"/>
  </bookViews>
  <sheets>
    <sheet name="PROPOSTA_COMPLETA" sheetId="1" r:id="rId1"/>
  </sheets>
  <definedNames>
    <definedName name="_xlnm.Print_Area" localSheetId="0">PROPOSTA_COMPLETA!$A$1:$L$411</definedName>
    <definedName name="_xlnm.Print_Titles" localSheetId="0">PROPOSTA_COMPLETA!$1:$22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" i="1" l="1"/>
  <c r="K22" i="1"/>
  <c r="K18" i="1"/>
  <c r="J241" i="1"/>
  <c r="J240" i="1"/>
  <c r="J238" i="1"/>
  <c r="J237" i="1"/>
  <c r="J235" i="1"/>
  <c r="J234" i="1"/>
  <c r="J233" i="1"/>
  <c r="J232" i="1"/>
  <c r="J231" i="1"/>
  <c r="J229" i="1"/>
  <c r="J228" i="1"/>
  <c r="K228" i="1" s="1"/>
  <c r="J226" i="1"/>
  <c r="J225" i="1"/>
  <c r="J224" i="1"/>
  <c r="J223" i="1"/>
  <c r="J221" i="1"/>
  <c r="J220" i="1"/>
  <c r="J219" i="1"/>
  <c r="J217" i="1"/>
  <c r="J216" i="1"/>
  <c r="J215" i="1"/>
  <c r="J213" i="1"/>
  <c r="J212" i="1"/>
  <c r="J211" i="1"/>
  <c r="J209" i="1"/>
  <c r="J208" i="1"/>
  <c r="J207" i="1"/>
  <c r="J205" i="1"/>
  <c r="J204" i="1"/>
  <c r="J203" i="1"/>
  <c r="J202" i="1"/>
  <c r="K202" i="1" s="1"/>
  <c r="J201" i="1"/>
  <c r="J200" i="1"/>
  <c r="J199" i="1"/>
  <c r="J198" i="1"/>
  <c r="J197" i="1"/>
  <c r="J195" i="1"/>
  <c r="J194" i="1"/>
  <c r="J193" i="1"/>
  <c r="J191" i="1"/>
  <c r="J190" i="1"/>
  <c r="J189" i="1"/>
  <c r="J188" i="1"/>
  <c r="J187" i="1"/>
  <c r="J185" i="1"/>
  <c r="J184" i="1"/>
  <c r="J182" i="1"/>
  <c r="J181" i="1"/>
  <c r="J180" i="1"/>
  <c r="J178" i="1"/>
  <c r="J177" i="1"/>
  <c r="J176" i="1"/>
  <c r="J174" i="1"/>
  <c r="J173" i="1"/>
  <c r="J172" i="1"/>
  <c r="J170" i="1"/>
  <c r="J169" i="1"/>
  <c r="J168" i="1"/>
  <c r="J167" i="1"/>
  <c r="K167" i="1" s="1"/>
  <c r="J166" i="1"/>
  <c r="J165" i="1"/>
  <c r="J164" i="1"/>
  <c r="J163" i="1"/>
  <c r="K163" i="1" s="1"/>
  <c r="J162" i="1"/>
  <c r="J161" i="1"/>
  <c r="J160" i="1"/>
  <c r="J158" i="1"/>
  <c r="J157" i="1"/>
  <c r="J156" i="1"/>
  <c r="J154" i="1"/>
  <c r="J153" i="1"/>
  <c r="J152" i="1"/>
  <c r="J150" i="1"/>
  <c r="J149" i="1"/>
  <c r="J148" i="1"/>
  <c r="J146" i="1"/>
  <c r="J145" i="1"/>
  <c r="J144" i="1"/>
  <c r="J142" i="1"/>
  <c r="K142" i="1" s="1"/>
  <c r="J141" i="1"/>
  <c r="J140" i="1"/>
  <c r="J139" i="1"/>
  <c r="J137" i="1"/>
  <c r="K137" i="1" s="1"/>
  <c r="J136" i="1"/>
  <c r="J135" i="1"/>
  <c r="J134" i="1"/>
  <c r="J133" i="1"/>
  <c r="J132" i="1"/>
  <c r="J131" i="1"/>
  <c r="J129" i="1"/>
  <c r="J128" i="1"/>
  <c r="J127" i="1"/>
  <c r="J125" i="1"/>
  <c r="J124" i="1"/>
  <c r="J123" i="1"/>
  <c r="J121" i="1"/>
  <c r="J120" i="1"/>
  <c r="J119" i="1"/>
  <c r="J117" i="1"/>
  <c r="J116" i="1"/>
  <c r="J115" i="1"/>
  <c r="J113" i="1"/>
  <c r="J112" i="1"/>
  <c r="J111" i="1"/>
  <c r="J109" i="1"/>
  <c r="J108" i="1"/>
  <c r="J107" i="1"/>
  <c r="J106" i="1"/>
  <c r="J105" i="1"/>
  <c r="J103" i="1"/>
  <c r="J102" i="1"/>
  <c r="J101" i="1"/>
  <c r="J99" i="1"/>
  <c r="J98" i="1"/>
  <c r="J97" i="1"/>
  <c r="J96" i="1"/>
  <c r="J95" i="1"/>
  <c r="J94" i="1"/>
  <c r="J92" i="1"/>
  <c r="K92" i="1" s="1"/>
  <c r="J91" i="1"/>
  <c r="K91" i="1" s="1"/>
  <c r="J90" i="1"/>
  <c r="J88" i="1"/>
  <c r="J87" i="1"/>
  <c r="J86" i="1"/>
  <c r="J84" i="1"/>
  <c r="I83" i="1" s="1"/>
  <c r="J83" i="1" s="1"/>
  <c r="J82" i="1"/>
  <c r="J81" i="1"/>
  <c r="J80" i="1"/>
  <c r="J78" i="1"/>
  <c r="J77" i="1"/>
  <c r="J76" i="1"/>
  <c r="J74" i="1"/>
  <c r="J73" i="1"/>
  <c r="J71" i="1"/>
  <c r="J70" i="1"/>
  <c r="K70" i="1" s="1"/>
  <c r="J69" i="1"/>
  <c r="K69" i="1" s="1"/>
  <c r="J68" i="1"/>
  <c r="J67" i="1"/>
  <c r="J66" i="1"/>
  <c r="J65" i="1"/>
  <c r="J64" i="1"/>
  <c r="J63" i="1"/>
  <c r="J62" i="1"/>
  <c r="J59" i="1"/>
  <c r="K59" i="1" s="1"/>
  <c r="J58" i="1"/>
  <c r="J57" i="1"/>
  <c r="J56" i="1"/>
  <c r="J55" i="1"/>
  <c r="J54" i="1"/>
  <c r="J52" i="1"/>
  <c r="J51" i="1"/>
  <c r="K51" i="1" s="1"/>
  <c r="J50" i="1"/>
  <c r="K50" i="1" s="1"/>
  <c r="J49" i="1"/>
  <c r="J47" i="1"/>
  <c r="J45" i="1"/>
  <c r="J44" i="1"/>
  <c r="J43" i="1"/>
  <c r="J41" i="1"/>
  <c r="J39" i="1"/>
  <c r="I38" i="1" s="1"/>
  <c r="J38" i="1" s="1"/>
  <c r="K38" i="1" s="1"/>
  <c r="J37" i="1"/>
  <c r="I36" i="1" s="1"/>
  <c r="J36" i="1" s="1"/>
  <c r="K36" i="1" s="1"/>
  <c r="J34" i="1"/>
  <c r="I33" i="1" s="1"/>
  <c r="J33" i="1" s="1"/>
  <c r="J32" i="1"/>
  <c r="I31" i="1" s="1"/>
  <c r="J31" i="1" s="1"/>
  <c r="J30" i="1"/>
  <c r="I29" i="1" s="1"/>
  <c r="J29" i="1" s="1"/>
  <c r="K29" i="1" s="1"/>
  <c r="J28" i="1"/>
  <c r="I27" i="1" s="1"/>
  <c r="J27" i="1" s="1"/>
  <c r="K27" i="1" s="1"/>
  <c r="J26" i="1"/>
  <c r="K31" i="1" l="1"/>
  <c r="K41" i="1"/>
  <c r="K47" i="1"/>
  <c r="L47" i="1" s="1"/>
  <c r="L46" i="1" s="1"/>
  <c r="K52" i="1"/>
  <c r="L52" i="1" s="1"/>
  <c r="K71" i="1"/>
  <c r="K108" i="1"/>
  <c r="K134" i="1"/>
  <c r="L134" i="1" s="1"/>
  <c r="K238" i="1"/>
  <c r="L238" i="1" s="1"/>
  <c r="K26" i="1"/>
  <c r="K33" i="1"/>
  <c r="L33" i="1" s="1"/>
  <c r="K49" i="1"/>
  <c r="L49" i="1" s="1"/>
  <c r="K58" i="1"/>
  <c r="L58" i="1" s="1"/>
  <c r="K83" i="1"/>
  <c r="K90" i="1"/>
  <c r="K99" i="1"/>
  <c r="L99" i="1" s="1"/>
  <c r="K109" i="1"/>
  <c r="L109" i="1" s="1"/>
  <c r="K135" i="1"/>
  <c r="K164" i="1"/>
  <c r="K168" i="1"/>
  <c r="L168" i="1" s="1"/>
  <c r="K184" i="1"/>
  <c r="L184" i="1" s="1"/>
  <c r="K203" i="1"/>
  <c r="K229" i="1"/>
  <c r="K240" i="1"/>
  <c r="K165" i="1"/>
  <c r="L165" i="1" s="1"/>
  <c r="K169" i="1"/>
  <c r="L169" i="1" s="1"/>
  <c r="K185" i="1"/>
  <c r="L185" i="1" s="1"/>
  <c r="K200" i="1"/>
  <c r="L200" i="1" s="1"/>
  <c r="K204" i="1"/>
  <c r="L204" i="1" s="1"/>
  <c r="K235" i="1"/>
  <c r="L235" i="1" s="1"/>
  <c r="K241" i="1"/>
  <c r="K136" i="1"/>
  <c r="L136" i="1" s="1"/>
  <c r="K166" i="1"/>
  <c r="L166" i="1" s="1"/>
  <c r="K170" i="1"/>
  <c r="K201" i="1"/>
  <c r="L201" i="1" s="1"/>
  <c r="K205" i="1"/>
  <c r="L205" i="1" s="1"/>
  <c r="K226" i="1"/>
  <c r="L226" i="1" s="1"/>
  <c r="K237" i="1"/>
  <c r="I206" i="1"/>
  <c r="J206" i="1" s="1"/>
  <c r="K206" i="1" s="1"/>
  <c r="L206" i="1" s="1"/>
  <c r="I42" i="1"/>
  <c r="J42" i="1" s="1"/>
  <c r="K42" i="1" s="1"/>
  <c r="L42" i="1" s="1"/>
  <c r="I93" i="1"/>
  <c r="J93" i="1" s="1"/>
  <c r="K93" i="1" s="1"/>
  <c r="L93" i="1" s="1"/>
  <c r="I100" i="1"/>
  <c r="J100" i="1" s="1"/>
  <c r="K100" i="1" s="1"/>
  <c r="I155" i="1"/>
  <c r="J155" i="1" s="1"/>
  <c r="K155" i="1" s="1"/>
  <c r="L155" i="1" s="1"/>
  <c r="I179" i="1"/>
  <c r="J179" i="1" s="1"/>
  <c r="K179" i="1" s="1"/>
  <c r="L179" i="1" s="1"/>
  <c r="I222" i="1"/>
  <c r="J222" i="1" s="1"/>
  <c r="K222" i="1" s="1"/>
  <c r="L222" i="1" s="1"/>
  <c r="I85" i="1"/>
  <c r="J85" i="1" s="1"/>
  <c r="K85" i="1" s="1"/>
  <c r="L85" i="1" s="1"/>
  <c r="I186" i="1"/>
  <c r="J186" i="1" s="1"/>
  <c r="K186" i="1" s="1"/>
  <c r="L186" i="1" s="1"/>
  <c r="I214" i="1"/>
  <c r="J214" i="1" s="1"/>
  <c r="K214" i="1" s="1"/>
  <c r="L214" i="1" s="1"/>
  <c r="L240" i="1"/>
  <c r="I75" i="1"/>
  <c r="J75" i="1" s="1"/>
  <c r="K75" i="1" s="1"/>
  <c r="L75" i="1" s="1"/>
  <c r="I122" i="1"/>
  <c r="J122" i="1" s="1"/>
  <c r="K122" i="1" s="1"/>
  <c r="L122" i="1" s="1"/>
  <c r="I192" i="1"/>
  <c r="J192" i="1" s="1"/>
  <c r="K192" i="1" s="1"/>
  <c r="L192" i="1" s="1"/>
  <c r="I210" i="1"/>
  <c r="J210" i="1" s="1"/>
  <c r="K210" i="1" s="1"/>
  <c r="L210" i="1" s="1"/>
  <c r="L100" i="1"/>
  <c r="L31" i="1"/>
  <c r="L70" i="1"/>
  <c r="L41" i="1"/>
  <c r="L203" i="1"/>
  <c r="L241" i="1"/>
  <c r="L50" i="1"/>
  <c r="L91" i="1"/>
  <c r="L170" i="1"/>
  <c r="L26" i="1"/>
  <c r="L51" i="1"/>
  <c r="L59" i="1"/>
  <c r="L71" i="1"/>
  <c r="L83" i="1"/>
  <c r="L137" i="1"/>
  <c r="L163" i="1"/>
  <c r="L167" i="1"/>
  <c r="L228" i="1"/>
  <c r="L237" i="1"/>
  <c r="L27" i="1"/>
  <c r="L36" i="1"/>
  <c r="L92" i="1"/>
  <c r="L108" i="1"/>
  <c r="L164" i="1"/>
  <c r="L229" i="1"/>
  <c r="L29" i="1"/>
  <c r="L38" i="1"/>
  <c r="L69" i="1"/>
  <c r="L90" i="1"/>
  <c r="L135" i="1"/>
  <c r="L142" i="1"/>
  <c r="L202" i="1"/>
  <c r="I53" i="1"/>
  <c r="J53" i="1" s="1"/>
  <c r="K53" i="1" s="1"/>
  <c r="L53" i="1" s="1"/>
  <c r="I104" i="1"/>
  <c r="J104" i="1" s="1"/>
  <c r="K104" i="1" s="1"/>
  <c r="L104" i="1" s="1"/>
  <c r="I110" i="1"/>
  <c r="J110" i="1" s="1"/>
  <c r="K110" i="1" s="1"/>
  <c r="L110" i="1" s="1"/>
  <c r="I126" i="1"/>
  <c r="J126" i="1" s="1"/>
  <c r="K126" i="1" s="1"/>
  <c r="L126" i="1" s="1"/>
  <c r="I138" i="1"/>
  <c r="J138" i="1" s="1"/>
  <c r="K138" i="1" s="1"/>
  <c r="L138" i="1" s="1"/>
  <c r="I143" i="1"/>
  <c r="J143" i="1" s="1"/>
  <c r="K143" i="1" s="1"/>
  <c r="L143" i="1" s="1"/>
  <c r="I159" i="1"/>
  <c r="J159" i="1" s="1"/>
  <c r="K159" i="1" s="1"/>
  <c r="L159" i="1" s="1"/>
  <c r="I79" i="1"/>
  <c r="J79" i="1" s="1"/>
  <c r="K79" i="1" s="1"/>
  <c r="L79" i="1" s="1"/>
  <c r="I114" i="1"/>
  <c r="J114" i="1" s="1"/>
  <c r="K114" i="1" s="1"/>
  <c r="L114" i="1" s="1"/>
  <c r="I130" i="1"/>
  <c r="J130" i="1" s="1"/>
  <c r="K130" i="1" s="1"/>
  <c r="L130" i="1" s="1"/>
  <c r="I147" i="1"/>
  <c r="J147" i="1" s="1"/>
  <c r="K147" i="1" s="1"/>
  <c r="L147" i="1" s="1"/>
  <c r="I171" i="1"/>
  <c r="J171" i="1" s="1"/>
  <c r="K171" i="1" s="1"/>
  <c r="L171" i="1" s="1"/>
  <c r="I230" i="1"/>
  <c r="J230" i="1" s="1"/>
  <c r="K230" i="1" s="1"/>
  <c r="L230" i="1" s="1"/>
  <c r="I61" i="1"/>
  <c r="J61" i="1" s="1"/>
  <c r="K61" i="1" s="1"/>
  <c r="L61" i="1" s="1"/>
  <c r="I118" i="1"/>
  <c r="J118" i="1" s="1"/>
  <c r="K118" i="1" s="1"/>
  <c r="L118" i="1" s="1"/>
  <c r="I151" i="1"/>
  <c r="J151" i="1" s="1"/>
  <c r="K151" i="1" s="1"/>
  <c r="L151" i="1" s="1"/>
  <c r="I175" i="1"/>
  <c r="J175" i="1" s="1"/>
  <c r="K175" i="1" s="1"/>
  <c r="L175" i="1" s="1"/>
  <c r="I196" i="1"/>
  <c r="J196" i="1" s="1"/>
  <c r="K196" i="1" s="1"/>
  <c r="L196" i="1" s="1"/>
  <c r="I218" i="1"/>
  <c r="J218" i="1" s="1"/>
  <c r="K218" i="1" s="1"/>
  <c r="L218" i="1" s="1"/>
  <c r="J372" i="1"/>
  <c r="J371" i="1"/>
  <c r="J370" i="1"/>
  <c r="J368" i="1"/>
  <c r="J367" i="1"/>
  <c r="J366" i="1"/>
  <c r="J364" i="1"/>
  <c r="K364" i="1" s="1"/>
  <c r="L364" i="1" s="1"/>
  <c r="J357" i="1"/>
  <c r="K357" i="1" s="1"/>
  <c r="L357" i="1" s="1"/>
  <c r="J325" i="1"/>
  <c r="K325" i="1" s="1"/>
  <c r="L325" i="1" s="1"/>
  <c r="J308" i="1"/>
  <c r="K308" i="1" s="1"/>
  <c r="L308" i="1" s="1"/>
  <c r="J307" i="1"/>
  <c r="K307" i="1" s="1"/>
  <c r="L307" i="1" s="1"/>
  <c r="J305" i="1"/>
  <c r="K305" i="1" s="1"/>
  <c r="L305" i="1" s="1"/>
  <c r="J306" i="1"/>
  <c r="K306" i="1" s="1"/>
  <c r="L306" i="1" s="1"/>
  <c r="J287" i="1"/>
  <c r="K287" i="1" s="1"/>
  <c r="L287" i="1" s="1"/>
  <c r="J288" i="1"/>
  <c r="K288" i="1" s="1"/>
  <c r="L288" i="1" s="1"/>
  <c r="J289" i="1"/>
  <c r="K289" i="1" s="1"/>
  <c r="L289" i="1" s="1"/>
  <c r="J291" i="1"/>
  <c r="J292" i="1"/>
  <c r="J293" i="1"/>
  <c r="J294" i="1"/>
  <c r="J295" i="1"/>
  <c r="J347" i="1"/>
  <c r="J348" i="1"/>
  <c r="J349" i="1"/>
  <c r="J351" i="1"/>
  <c r="J352" i="1"/>
  <c r="J353" i="1"/>
  <c r="J296" i="1"/>
  <c r="K296" i="1" s="1"/>
  <c r="L296" i="1" s="1"/>
  <c r="J298" i="1"/>
  <c r="J299" i="1"/>
  <c r="J300" i="1"/>
  <c r="J302" i="1"/>
  <c r="J303" i="1"/>
  <c r="J304" i="1"/>
  <c r="J310" i="1"/>
  <c r="J311" i="1"/>
  <c r="J312" i="1"/>
  <c r="J314" i="1"/>
  <c r="J315" i="1"/>
  <c r="J316" i="1"/>
  <c r="J317" i="1"/>
  <c r="K317" i="1" s="1"/>
  <c r="L317" i="1" s="1"/>
  <c r="J318" i="1"/>
  <c r="K318" i="1" s="1"/>
  <c r="L318" i="1" s="1"/>
  <c r="J319" i="1"/>
  <c r="K319" i="1" s="1"/>
  <c r="L319" i="1" s="1"/>
  <c r="J321" i="1"/>
  <c r="J322" i="1"/>
  <c r="J323" i="1"/>
  <c r="J324" i="1"/>
  <c r="K324" i="1" s="1"/>
  <c r="L324" i="1" s="1"/>
  <c r="J327" i="1"/>
  <c r="J328" i="1"/>
  <c r="J329" i="1"/>
  <c r="J331" i="1"/>
  <c r="J332" i="1"/>
  <c r="J333" i="1"/>
  <c r="J335" i="1"/>
  <c r="J336" i="1"/>
  <c r="J337" i="1"/>
  <c r="J339" i="1"/>
  <c r="J340" i="1"/>
  <c r="J341" i="1"/>
  <c r="J342" i="1"/>
  <c r="K342" i="1" s="1"/>
  <c r="L342" i="1" s="1"/>
  <c r="J343" i="1"/>
  <c r="K343" i="1" s="1"/>
  <c r="L343" i="1" s="1"/>
  <c r="J344" i="1"/>
  <c r="K344" i="1" s="1"/>
  <c r="L344" i="1" s="1"/>
  <c r="J345" i="1"/>
  <c r="K345" i="1" s="1"/>
  <c r="L345" i="1" s="1"/>
  <c r="J245" i="1"/>
  <c r="K245" i="1" s="1"/>
  <c r="L245" i="1" s="1"/>
  <c r="J247" i="1"/>
  <c r="I246" i="1" s="1"/>
  <c r="J246" i="1" s="1"/>
  <c r="K246" i="1" s="1"/>
  <c r="L246" i="1" s="1"/>
  <c r="J249" i="1"/>
  <c r="I248" i="1" s="1"/>
  <c r="J248" i="1" s="1"/>
  <c r="K248" i="1" s="1"/>
  <c r="L248" i="1" s="1"/>
  <c r="J251" i="1"/>
  <c r="I250" i="1" s="1"/>
  <c r="J250" i="1" s="1"/>
  <c r="K250" i="1" s="1"/>
  <c r="L250" i="1" s="1"/>
  <c r="J253" i="1"/>
  <c r="I252" i="1" s="1"/>
  <c r="J252" i="1" s="1"/>
  <c r="K252" i="1" s="1"/>
  <c r="L252" i="1" s="1"/>
  <c r="J256" i="1"/>
  <c r="I255" i="1" s="1"/>
  <c r="J255" i="1" s="1"/>
  <c r="K255" i="1" s="1"/>
  <c r="L255" i="1" s="1"/>
  <c r="J258" i="1"/>
  <c r="I257" i="1" s="1"/>
  <c r="J257" i="1" s="1"/>
  <c r="K257" i="1" s="1"/>
  <c r="L257" i="1" s="1"/>
  <c r="J260" i="1"/>
  <c r="K260" i="1" s="1"/>
  <c r="L260" i="1" s="1"/>
  <c r="J262" i="1"/>
  <c r="J263" i="1"/>
  <c r="J264" i="1"/>
  <c r="J266" i="1"/>
  <c r="K266" i="1" s="1"/>
  <c r="L266" i="1" s="1"/>
  <c r="J267" i="1"/>
  <c r="K267" i="1" s="1"/>
  <c r="L267" i="1" s="1"/>
  <c r="J269" i="1"/>
  <c r="J270" i="1"/>
  <c r="J272" i="1"/>
  <c r="J273" i="1"/>
  <c r="J274" i="1"/>
  <c r="J275" i="1"/>
  <c r="J276" i="1"/>
  <c r="K276" i="1" s="1"/>
  <c r="L276" i="1" s="1"/>
  <c r="J278" i="1"/>
  <c r="K278" i="1" s="1"/>
  <c r="L278" i="1" s="1"/>
  <c r="J279" i="1"/>
  <c r="K279" i="1" s="1"/>
  <c r="L279" i="1" s="1"/>
  <c r="J280" i="1"/>
  <c r="K280" i="1" s="1"/>
  <c r="L280" i="1" s="1"/>
  <c r="J281" i="1"/>
  <c r="K281" i="1" s="1"/>
  <c r="L281" i="1" s="1"/>
  <c r="J282" i="1"/>
  <c r="K282" i="1" s="1"/>
  <c r="L282" i="1" s="1"/>
  <c r="J283" i="1"/>
  <c r="K283" i="1" s="1"/>
  <c r="L283" i="1" s="1"/>
  <c r="J284" i="1"/>
  <c r="K284" i="1" s="1"/>
  <c r="L284" i="1" s="1"/>
  <c r="J285" i="1"/>
  <c r="K285" i="1" s="1"/>
  <c r="L285" i="1" s="1"/>
  <c r="J355" i="1"/>
  <c r="K355" i="1" s="1"/>
  <c r="L355" i="1" s="1"/>
  <c r="J356" i="1"/>
  <c r="K356" i="1" s="1"/>
  <c r="L356" i="1" s="1"/>
  <c r="J359" i="1"/>
  <c r="J360" i="1"/>
  <c r="J361" i="1"/>
  <c r="J362" i="1"/>
  <c r="J363" i="1"/>
  <c r="J373" i="1"/>
  <c r="K373" i="1" s="1"/>
  <c r="L373" i="1" s="1"/>
  <c r="J374" i="1"/>
  <c r="K374" i="1" s="1"/>
  <c r="L374" i="1" s="1"/>
  <c r="J375" i="1"/>
  <c r="K375" i="1" s="1"/>
  <c r="L375" i="1" s="1"/>
  <c r="J377" i="1"/>
  <c r="J378" i="1"/>
  <c r="J379" i="1"/>
  <c r="J381" i="1"/>
  <c r="J382" i="1"/>
  <c r="J383" i="1"/>
  <c r="J385" i="1"/>
  <c r="J386" i="1"/>
  <c r="J387" i="1"/>
  <c r="J389" i="1"/>
  <c r="J390" i="1"/>
  <c r="J391" i="1"/>
  <c r="J393" i="1"/>
  <c r="J394" i="1"/>
  <c r="J395" i="1"/>
  <c r="J396" i="1"/>
  <c r="K396" i="1" s="1"/>
  <c r="L396" i="1" s="1"/>
  <c r="J398" i="1"/>
  <c r="K398" i="1" s="1"/>
  <c r="L398" i="1" s="1"/>
  <c r="J399" i="1"/>
  <c r="K399" i="1" s="1"/>
  <c r="L399" i="1" s="1"/>
  <c r="J401" i="1"/>
  <c r="J402" i="1"/>
  <c r="J403" i="1"/>
  <c r="J404" i="1"/>
  <c r="J405" i="1"/>
  <c r="K405" i="1" s="1"/>
  <c r="L405" i="1" s="1"/>
  <c r="J407" i="1"/>
  <c r="K407" i="1" s="1"/>
  <c r="L407" i="1" s="1"/>
  <c r="J408" i="1"/>
  <c r="K408" i="1" s="1"/>
  <c r="L408" i="1" s="1"/>
  <c r="J410" i="1"/>
  <c r="K410" i="1" s="1"/>
  <c r="L410" i="1" s="1"/>
  <c r="J411" i="1"/>
  <c r="K411" i="1" s="1"/>
  <c r="L411" i="1" s="1"/>
  <c r="K25" i="1" l="1"/>
  <c r="L239" i="1"/>
  <c r="L236" i="1"/>
  <c r="L183" i="1"/>
  <c r="L40" i="1"/>
  <c r="L25" i="1"/>
  <c r="L35" i="1"/>
  <c r="L227" i="1"/>
  <c r="L89" i="1"/>
  <c r="L48" i="1"/>
  <c r="I72" i="1"/>
  <c r="J72" i="1" s="1"/>
  <c r="K72" i="1" s="1"/>
  <c r="L72" i="1" s="1"/>
  <c r="L60" i="1" s="1"/>
  <c r="I365" i="1"/>
  <c r="J365" i="1" s="1"/>
  <c r="K365" i="1" s="1"/>
  <c r="L365" i="1" s="1"/>
  <c r="I369" i="1"/>
  <c r="J369" i="1" s="1"/>
  <c r="K369" i="1" s="1"/>
  <c r="L369" i="1" s="1"/>
  <c r="I309" i="1"/>
  <c r="J309" i="1" s="1"/>
  <c r="K309" i="1" s="1"/>
  <c r="L309" i="1" s="1"/>
  <c r="L254" i="1"/>
  <c r="I338" i="1"/>
  <c r="J338" i="1" s="1"/>
  <c r="K338" i="1" s="1"/>
  <c r="L338" i="1" s="1"/>
  <c r="I388" i="1"/>
  <c r="J388" i="1" s="1"/>
  <c r="K388" i="1" s="1"/>
  <c r="L388" i="1" s="1"/>
  <c r="I268" i="1"/>
  <c r="J268" i="1" s="1"/>
  <c r="K268" i="1" s="1"/>
  <c r="L268" i="1" s="1"/>
  <c r="I326" i="1"/>
  <c r="J326" i="1" s="1"/>
  <c r="K326" i="1" s="1"/>
  <c r="L326" i="1" s="1"/>
  <c r="I346" i="1"/>
  <c r="J346" i="1" s="1"/>
  <c r="K346" i="1" s="1"/>
  <c r="L346" i="1" s="1"/>
  <c r="I400" i="1"/>
  <c r="J400" i="1" s="1"/>
  <c r="K400" i="1" s="1"/>
  <c r="L400" i="1" s="1"/>
  <c r="I392" i="1"/>
  <c r="J392" i="1" s="1"/>
  <c r="K392" i="1" s="1"/>
  <c r="L392" i="1" s="1"/>
  <c r="I301" i="1"/>
  <c r="J301" i="1" s="1"/>
  <c r="K301" i="1" s="1"/>
  <c r="L301" i="1" s="1"/>
  <c r="I350" i="1"/>
  <c r="J350" i="1" s="1"/>
  <c r="K350" i="1" s="1"/>
  <c r="L350" i="1" s="1"/>
  <c r="I376" i="1"/>
  <c r="J376" i="1" s="1"/>
  <c r="K376" i="1" s="1"/>
  <c r="L376" i="1" s="1"/>
  <c r="I313" i="1"/>
  <c r="J313" i="1" s="1"/>
  <c r="K313" i="1" s="1"/>
  <c r="L313" i="1" s="1"/>
  <c r="I290" i="1"/>
  <c r="J290" i="1" s="1"/>
  <c r="K290" i="1" s="1"/>
  <c r="L290" i="1" s="1"/>
  <c r="I380" i="1"/>
  <c r="J380" i="1" s="1"/>
  <c r="K380" i="1" s="1"/>
  <c r="L380" i="1" s="1"/>
  <c r="I358" i="1"/>
  <c r="J358" i="1" s="1"/>
  <c r="K358" i="1" s="1"/>
  <c r="L358" i="1" s="1"/>
  <c r="I271" i="1"/>
  <c r="J271" i="1" s="1"/>
  <c r="K271" i="1" s="1"/>
  <c r="L271" i="1" s="1"/>
  <c r="I261" i="1"/>
  <c r="J261" i="1" s="1"/>
  <c r="K261" i="1" s="1"/>
  <c r="L261" i="1" s="1"/>
  <c r="I330" i="1"/>
  <c r="J330" i="1" s="1"/>
  <c r="K330" i="1" s="1"/>
  <c r="L330" i="1" s="1"/>
  <c r="I320" i="1"/>
  <c r="J320" i="1" s="1"/>
  <c r="K320" i="1" s="1"/>
  <c r="L320" i="1" s="1"/>
  <c r="I384" i="1"/>
  <c r="J384" i="1" s="1"/>
  <c r="K384" i="1" s="1"/>
  <c r="L384" i="1" s="1"/>
  <c r="I334" i="1"/>
  <c r="J334" i="1" s="1"/>
  <c r="K334" i="1" s="1"/>
  <c r="L334" i="1" s="1"/>
  <c r="I297" i="1"/>
  <c r="J297" i="1" s="1"/>
  <c r="K297" i="1" s="1"/>
  <c r="L297" i="1" s="1"/>
  <c r="K254" i="1"/>
  <c r="K15" i="1" l="1"/>
  <c r="L244" i="1"/>
  <c r="L265" i="1"/>
  <c r="L397" i="1"/>
  <c r="L354" i="1"/>
  <c r="L277" i="1"/>
  <c r="L286" i="1"/>
  <c r="K406" i="1"/>
  <c r="L406" i="1"/>
  <c r="K259" i="1"/>
  <c r="L259" i="1"/>
  <c r="K244" i="1"/>
  <c r="K409" i="1"/>
  <c r="L409" i="1"/>
  <c r="K265" i="1"/>
  <c r="K286" i="1"/>
  <c r="K397" i="1"/>
  <c r="K277" i="1"/>
  <c r="K354" i="1"/>
  <c r="K35" i="1" l="1"/>
  <c r="K239" i="1"/>
  <c r="K46" i="1"/>
  <c r="K60" i="1"/>
  <c r="K17" i="1"/>
  <c r="K227" i="1" l="1"/>
  <c r="K183" i="1"/>
  <c r="K48" i="1"/>
  <c r="K40" i="1"/>
  <c r="K89" i="1"/>
  <c r="K236" i="1"/>
  <c r="K19" i="1"/>
  <c r="K6" i="1" s="1"/>
  <c r="L6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<sst xmlns="http://schemas.openxmlformats.org/spreadsheetml/2006/main" count="1742" uniqueCount="324">
  <si>
    <t>Código da
Composição</t>
  </si>
  <si>
    <t>Tipo Item</t>
  </si>
  <si>
    <t>Código do
Item</t>
  </si>
  <si>
    <t>Descrição</t>
  </si>
  <si>
    <t>Unidade</t>
  </si>
  <si>
    <t>Coeficiente</t>
  </si>
  <si>
    <t>Custo Unitário</t>
  </si>
  <si>
    <t>1.1</t>
  </si>
  <si>
    <t>SUBTOTAL</t>
  </si>
  <si>
    <t>DATA:</t>
  </si>
  <si>
    <t>ADMINISTRAÇÃO DOS SERVIÇOS</t>
  </si>
  <si>
    <t>UM</t>
  </si>
  <si>
    <t>UN</t>
  </si>
  <si>
    <t>Custo do Item sem BDI</t>
  </si>
  <si>
    <t>Custo do Item com BDI</t>
  </si>
  <si>
    <t>INSUMO</t>
  </si>
  <si>
    <t>CREA-DF</t>
  </si>
  <si>
    <t>ANOTAÇÃO DE RESPONSABILIDADE TÉCNICA - ART PARA CONTRATOS ACIMA DE R$ 15.000,01</t>
  </si>
  <si>
    <t>-</t>
  </si>
  <si>
    <t>1.2</t>
  </si>
  <si>
    <t>COMPOSICAO</t>
  </si>
  <si>
    <t>ENGENHEIRO CIVIL DE OBRA PLENO COM ENCARGOS COMPLEMENTARES</t>
  </si>
  <si>
    <t>H</t>
  </si>
  <si>
    <t>Quantidade</t>
  </si>
  <si>
    <t>1.3</t>
  </si>
  <si>
    <t>MESTRE DE OBRAS COM ENCARGOS COMPLEMENTARES</t>
  </si>
  <si>
    <t>1.4</t>
  </si>
  <si>
    <t>ELABORAÇÃO DE PROJETO DE GERENCIAMENTO DE RESÍDUOS DA CONTRUÇÃO CIVIL (PGRCC), CONFORME LEGISLAÇÃO MAIS ART</t>
  </si>
  <si>
    <t>CONCLUSÃO DOS SERVIÇOS</t>
  </si>
  <si>
    <t>2.1</t>
  </si>
  <si>
    <t>LIMPEZA E VERIFICAÇÃO FINAL DA OBRA</t>
  </si>
  <si>
    <t>SERVENTE COM ENCARGOS COMPLEMENTARES</t>
  </si>
  <si>
    <t>2.2</t>
  </si>
  <si>
    <t>ATUALIZAÇÃO DE PROJETO - AS BUILT</t>
  </si>
  <si>
    <t>DESENHISTA PROJETISTA COM ENCARGOS COMPLEMENTARES</t>
  </si>
  <si>
    <t>DEMOLIÇÕES, RETIRADAS E REMANEJAMENTOS</t>
  </si>
  <si>
    <t>1.5</t>
  </si>
  <si>
    <t>ARQUITETO DE OBRA PLENO COM ENCARGOS COMPLEMENTARES</t>
  </si>
  <si>
    <t>ELABORAÇÃO DE PROJETO EXECUTIVO MAIS RRT</t>
  </si>
  <si>
    <t>M2</t>
  </si>
  <si>
    <t>3.1</t>
  </si>
  <si>
    <t>3.2</t>
  </si>
  <si>
    <t>REMOÇÃO DE ENTULHO, INCLUSIVE O TRANSPORTE E DESCARGA EM CAÇAMBAS DE AÇO - EM UNIDADES DE, ATÉ, 5M³</t>
  </si>
  <si>
    <t>PAREDES, PAINÉIS, PORTAS E ESQUADRIAS</t>
  </si>
  <si>
    <t>M</t>
  </si>
  <si>
    <t>4.1</t>
  </si>
  <si>
    <t>4.2</t>
  </si>
  <si>
    <t>FORNECIMENTO E INSTALAÇÃO DE PAINEL RIPADO VAZADO MEDINDO 2500MM X 2500MM</t>
  </si>
  <si>
    <t>4.3</t>
  </si>
  <si>
    <t>KIT DE PORTA DE MADEIRA PARA VERNIZ, SEMI-OCA (LEVE OU MÉDIA), PADRÃO MÉDIO, 80X210CM, ESPESSURA DE 3,5CM, ITENS INCLUSOS: DOBRADIÇAS, MONTAGEM E INSTALAÇÃO DE BATENTE, FECHADURA COM EXECUÇÃO DO FURO - FORNECIMENTO E INSTALAÇÃO. AF_12/2019</t>
  </si>
  <si>
    <t>FORNECIMENTO E INSTALAÇÃO DE PORTAS</t>
  </si>
  <si>
    <t>KIT DE PORTA DE MADEIRA TIPO MEXICANA, MACIÇA (PESADA OU SUPERPESADA), PADRÃO MÉDIO, 80X210CM, ESPESSURA DE 3,5CM, ITENS INCLUSOS: DOBRADIÇAS, MONTAGEM E INSTALAÇÃO DE BATENTE, FECHADURA COM EXECUÇÃO DO FURO - FORNECIMENTO E INSTALAÇÃO. AF_12/2019</t>
  </si>
  <si>
    <t>PINTURA VERNIZ (INCOLOR) ALQUÍDICO EM MADEIRA, USO INTERNO, 2 DEMÃOS. AF_01/2021</t>
  </si>
  <si>
    <t>REMOÇÃO DE CHAPAS E PERFIS DE DRYWALL, JANELAS E PORTAS, DE FORMA MANUAL, SEM REAPROVEITAMENTO. AF_09/2023</t>
  </si>
  <si>
    <t>PAREDE COM SISTEMA EM CHAPAS DE GESSO PARA DRYWALL, USO INTERNO, COM DUAS FACES SIMPLES E ESTRUTURA METÁLICA COM GUIAS DUPLAS PARA PAREDES COM ÁREA LÍQUIDA MAIOR OU IGUAL A 6 M2, COM VÃOS. AF_07/2023_PS</t>
  </si>
  <si>
    <t>INSTALAÇÃO DE ISOLAMENTO COM LÃ DE PET EM PAREDE DRYWALL. AF_07/2023</t>
  </si>
  <si>
    <t>4.4</t>
  </si>
  <si>
    <t>REVESTIMENTOS, FORROS  E PINTURAS</t>
  </si>
  <si>
    <t>5.1</t>
  </si>
  <si>
    <t>PINTURA LÁTEX ACRÍLICA PREMIUM, APLICAÇÃO MANUAL EM PAREDES, DUAS DEMÃOS. AF_04/2023</t>
  </si>
  <si>
    <t>5.2</t>
  </si>
  <si>
    <t>PINTURA LÁTEX ACRÍLICA PREMIUM, APLICAÇÃO MANUAL EM TETO, DUAS DEMÃOS. AF_04/2023</t>
  </si>
  <si>
    <t>5.3</t>
  </si>
  <si>
    <t>MARCENEIRO COM ENCARGOS COMPLEMENTARES</t>
  </si>
  <si>
    <t>PISO VINÍLICO SEMI-FLEXÍVEL EM PLACAS, PADRÃO LISO, ESPESSURA 3,2 MM, FIXADO COM COLA. AF_09/2020</t>
  </si>
  <si>
    <t>ENCARREGADO PELA CONDUÇÃO DA OBRA</t>
  </si>
  <si>
    <t>RESPONSÁVEL TÉCNICO PELO GERENCIAMENTO DA OBRA</t>
  </si>
  <si>
    <t>SACO DE RAFIA PARA ENTULHO, NOVO, LISO (SEM CLICHE), *60 X 90* CM</t>
  </si>
  <si>
    <t>FABRICAÇÃO DE FÔRMA PARA PILARES E ESTRUTURAS SIMILARES, EM MADEIRA SERRADA, E=25 MM. AF_09/2020</t>
  </si>
  <si>
    <t>5.4</t>
  </si>
  <si>
    <t>SERVIÇOS</t>
  </si>
  <si>
    <t>5.5</t>
  </si>
  <si>
    <t>5.6</t>
  </si>
  <si>
    <t>5.7</t>
  </si>
  <si>
    <t>REVESTIMENTO DE PAREDE EM CARPETE DE POLIPROPILENO EM MANTA PARA TRAFEGO COMERCIAL MEDIO, E = 5 A 6 MM - INSTALADO
(MÉDIA DE PREÇOS COLETADOS EM SP-PR-SC)</t>
  </si>
  <si>
    <t>FORRO DE FIBRA MINERAL EM PLACAS DE 625 X 625 MM, E = 15 MM, BORDA RETA, COM PINTURA ANTIMOFO, APOIADO EM PERFIL DE ACO GALVANIZADO COM 24 MM DE BASE - INSTALADO
(MÉDIA DE PREÇOS COLETADOS EM BA-SP-RJ)</t>
  </si>
  <si>
    <t>FUNDO SELADOR ACRÍLICO, APLICAÇÃO MANUAL EM PAREDE, UMA DEMÃO. AF_04/2023</t>
  </si>
  <si>
    <t>5.8</t>
  </si>
  <si>
    <t>FUNDO SELADOR ACRÍLICO, APLICAÇÃO MANUAL EM TETO, UMA DEMÃO. AF_04/2023</t>
  </si>
  <si>
    <t>4.5</t>
  </si>
  <si>
    <t>PINTURA TINTA DE ACABAMENTO (PIGMENTADA) ESMALTE SINTÉTICO FOSCO EM MADEIRA (PORTA), 2 DEMÃOS. AF_01/2021</t>
  </si>
  <si>
    <t>6.1</t>
  </si>
  <si>
    <t>AJUDANTE ESPECIALIZADO COM ENCARGOS COMPLEMENTARES</t>
  </si>
  <si>
    <t>6.2</t>
  </si>
  <si>
    <t>6.3</t>
  </si>
  <si>
    <t>6.4</t>
  </si>
  <si>
    <t>6.5</t>
  </si>
  <si>
    <t>INSTALAÇÕES ESPECIAIS - PREVENÇÃO E COMBATE A INCÊNDIO</t>
  </si>
  <si>
    <t>EXTINTOR DE INCÊNDIO PORTÁTIL COM CARGA DE CO2 DE 6 KG, CLASSE BC - FORNECIMENTO E INSTALAÇÃO. AF_10/2020_PE</t>
  </si>
  <si>
    <t>EXTINTOR DE INCÊNDIO PORTÁTIL COM CARGA DE ÁGUA PRESSURIZADA DE 10 L, CLASSE A - FORNECIMENTO E INSTALAÇÃO. AF_10/2020_PE</t>
  </si>
  <si>
    <t>7.1</t>
  </si>
  <si>
    <t>7.2</t>
  </si>
  <si>
    <t>7.3</t>
  </si>
  <si>
    <t>SINALIZAÇÃO DE SEGURANÇA</t>
  </si>
  <si>
    <t>PLACA DE SINALIZACAO DE SEGURANCA CONTRA INCENDIO - ALERTA, TRIANGULAR, BASE DE *30* CM, EM PVC *2* MM ANTI-CHAMAS (SIMBOLOS, CORES E PICTOGRAMAS CONFORME NBR 16820)</t>
  </si>
  <si>
    <t>PLACA DE SINALIZACAO DE SEGURANCA CONTRA INCENDIO, FOTOLUMINESCENTE, RETANGULAR, *13 X 26* CM, EM PVC *2* MM ANTI-CHAMAS (SIMBOLOS, CORES E PICTOGRAMAS CONFORME NBR 16820)</t>
  </si>
  <si>
    <t>PLACA DE SINALIZACAO DE SEGURANCA CONTRA INCENDIO, FOTOLUMINESCENTE, RETANGULAR, *12 X 40* CM, EM PVC *2* MM ANTI-CHAMAS (SIMBOLOS, CORES E PICTOGRAMAS CONFORME NBR 16820)</t>
  </si>
  <si>
    <t>LUMINARIA DE EMERGENCIA 30 LEDS, POTENCIA 2 W, BATERIA DE LITIO, AUTONOMIA DE 6 HORAS</t>
  </si>
  <si>
    <t>7.4</t>
  </si>
  <si>
    <t>INSTALAÇÕES ESPECIAIS - AR CONDICIONADO</t>
  </si>
  <si>
    <t>TUBO EM COBRE FLEXÍVEL, DN 1/2", COM ISOLAMENTO, INSTALADO EM FORRO, PARA RAMAL DE ALIMENTAÇÃO DE AR CONDICIONADO, INCLUSO FIXADOR. AF_11/2021</t>
  </si>
  <si>
    <t>TUBO EM COBRE FLEXÍVEL, DN 1/4", COM ISOLAMENTO, INSTALADO EM FORRO, PARA RAMAL DE ALIMENTAÇÃO DE AR CONDICIONADO, INCLUSO FIXADOR. AF_11/2021</t>
  </si>
  <si>
    <t>8.1</t>
  </si>
  <si>
    <t>8.2</t>
  </si>
  <si>
    <t>MONTAGEM DE MOBILIÁRIO</t>
  </si>
  <si>
    <t>9.1</t>
  </si>
  <si>
    <t>9.2</t>
  </si>
  <si>
    <t>INSTALAÇÕES ELÉTRICAS</t>
  </si>
  <si>
    <t>7.5</t>
  </si>
  <si>
    <t>ELETRODUTO RÍGIDO ROSCÁVEL, PVC, DN 25 MM (3/4"), PARA CIRCUITOS TERMINAIS, INSTALADO EM FORRO - FORNECIMENTO E INSTALAÇÃO. AF_03/2023</t>
  </si>
  <si>
    <t>ELETRODUTO RÍGIDO ROSCÁVEL, PVC, DN 32 MM (1"), PARA CIRCUITOS TERMINAIS, INSTALADO EM FORRO - FORNECIMENTO E INSTALAÇÃO. AF_03/2023</t>
  </si>
  <si>
    <t>SUPORTE PARA ELETROCALHA LISA OU PERFURADA EM AÇO GALVANIZADO, LARGURA 400 MM, EM PERFILADO COM COMPRIMENTO DE 45 CM FIXADO EM LAJE, POR METRO DE ELETROCALHA FIXADA. AF_09/2023</t>
  </si>
  <si>
    <t>ELETRICISTA COM ENCARGOS COMPLEMENTARES</t>
  </si>
  <si>
    <t>AUXILIAR DE ELETRICISTA COM ENCARGOS COMPLEMENTARES</t>
  </si>
  <si>
    <t>7.8</t>
  </si>
  <si>
    <t>7.9</t>
  </si>
  <si>
    <t>7.10</t>
  </si>
  <si>
    <t>CONDULETE DE ALUMÍNIO, TIPO LB, PARA ELETRODUTO DE AÇO GALVANIZADO DN 20 MM (3/4''), APARENTE - FORNECIMENTO E INSTALAÇÃO.</t>
  </si>
  <si>
    <t>CONDULETE DE ALUMÍNIO, TIPO LB, PARA ELETRODUTO DE AÇO GALVANIZADO DN 25 MM (1''), APARENTE - FORNECIMENTO E INSTALAÇÃO.</t>
  </si>
  <si>
    <t>CONDULETE DE ALUMINIO TIPO LB, SEM ROSCA, PARA ELETRODUTO DE 3/4", COM TAMPA</t>
  </si>
  <si>
    <t>CONDULETE DE ALUMINIO TIPO LB, SEM ROSCA, PARA ELETRODUTO DE 1", COM TAMPA</t>
  </si>
  <si>
    <t>7.11</t>
  </si>
  <si>
    <t>7.12</t>
  </si>
  <si>
    <t>7.13</t>
  </si>
  <si>
    <t>7.14</t>
  </si>
  <si>
    <t>7.15</t>
  </si>
  <si>
    <t>CONDULETE DE ALUMÍNIO, TIPO CD, PARA ELETRODUTO DE AÇO GALVANIZADO DN 20 MM (3/4''), APARENTE - FORNECIMENTO E INSTALAÇÃO.</t>
  </si>
  <si>
    <t>7.16</t>
  </si>
  <si>
    <t>7.6</t>
  </si>
  <si>
    <t>7.7</t>
  </si>
  <si>
    <t>TOMADA BAIXA DE EMBUTIR (1 MÓDULO), 2P+T 10 A, SEM SUPORTE E SEM PLACA - FORNECIMENTO E INSTALAÇÃO. AF_03/2023</t>
  </si>
  <si>
    <t>MERCADO</t>
  </si>
  <si>
    <t>DIVISÓRIA INTERNA CANALETA PLÁSTICA 50MM X 85MM X 2000M SISTEMA DLP-S PIAL REF. 10582</t>
  </si>
  <si>
    <t>CANALETA PLÁSTICA 50MM X 85MM X 2000M SISTEMA DLP-S DE ENCAIXE DIRETO PIAL COM TAMPA E ACESSÓRIOS DE CONEXÇÃO REF. 10412</t>
  </si>
  <si>
    <t>MÓDULO DE TOMADA RJ45 CAT-6 PIAL PLUS+ BRANCO.</t>
  </si>
  <si>
    <t>MÓDULO DE TOMADA RJ45 CAT-6 PIAL PLUS+ PARA ENCAIXE EM CANALETA DLP-S.</t>
  </si>
  <si>
    <t>MÓDULO DE TOMADA 20A PIAL PLUS+ PARA ENCAIXE EM CANALETA DLP-S</t>
  </si>
  <si>
    <t>MÓDULO DE TOMADA 20A PIAL PLUS+ BRANCO</t>
  </si>
  <si>
    <t>DIVISÓRIA INTERNA PARA CANALETA PLÁSTICA 50MM X 85MM X 2000M</t>
  </si>
  <si>
    <t>CANALETA PLÁSTICA 50MM X 85MM X 2000M</t>
  </si>
  <si>
    <t>PLUG TOMADA MACHO 3 POLOS 20A 250V</t>
  </si>
  <si>
    <t>CABO DE COBRE FLEXÍVEL ISOLADO, 2,5 MM², ANTI-CHAMA 0,6/1,0 KV, PARA CIRCUITOS TERMINAIS - FORNECIMENTO E INSTALAÇÃO. AF_03/2023</t>
  </si>
  <si>
    <t>INSTALAÇÕES DE DADOS</t>
  </si>
  <si>
    <t>LUMINÁRIA LED DE EMBUTIR - QUADRADA 60X60CM - FORNECIMENTO E INSTALAÇÃO. AF_09/2024</t>
  </si>
  <si>
    <t>LUMINARIA DE EMBUTIR QUADRADA *60 X 60* CM, EM ALUMINIO ACABAMENTO BRANCO, COM ACRILICO, LAMPADAS LED (24 W A 48 W) E DRIVER BIVOLT</t>
  </si>
  <si>
    <t>LÂMPADA LED TUBULAR T8 9W 4000K</t>
  </si>
  <si>
    <t>8.4</t>
  </si>
  <si>
    <t>8.3</t>
  </si>
  <si>
    <t>CABO ELETRÔNICO CATEGORIA 6, INSTALADO EM EDIFICAÇÃO INSTITUCIONAL - FORNECIMENTO E INSTALAÇÃO. AF_11/2019</t>
  </si>
  <si>
    <t>10.1</t>
  </si>
  <si>
    <t>10.2</t>
  </si>
  <si>
    <t>CONECTOR MACHO RJ45 CAT-6</t>
  </si>
  <si>
    <t>CONECTOR FÊMEA RJ45 CAT-6</t>
  </si>
  <si>
    <t>CONTECTOR FÊMEA RJ45 CAT-6</t>
  </si>
  <si>
    <t>Item</t>
  </si>
  <si>
    <t>CAÇAMBA DE ACO PARA LIXO/ENTULHO 5,0M³ / LOCACAO 3 DIAS IDA E VOLTA</t>
  </si>
  <si>
    <t>BANC.PREÇOS</t>
  </si>
  <si>
    <t>CONDULETE DE ALUMÍNIO, TIPO ED, PARA ELETRODUTO DE AÇO GALVANIZADO DN 20 MM (3/4''), APARENTE - FORNECIMENTO E INSTALAÇÃO.</t>
  </si>
  <si>
    <t>CONDULETE DE ALUMINIO TIPO ED, SEM ROSCA, PARA ELETRODUTO DE 3/4", SEM TAMPA</t>
  </si>
  <si>
    <t>DISJUNTOR MONOPOLAR TIPO DIN, CORRENTE NOMINAL DE 10A - FORNECIMENTO E INSTALAÇÃO. AF_07/2025</t>
  </si>
  <si>
    <t>DISJUNTOR MONOPOLAR TIPO DIN, CORRENTE NOMINAL DE 16A - FORNECIMENTO E INSTALAÇÃO. AF_07/2025</t>
  </si>
  <si>
    <t>DISJUNTOR MONOPOLAR TIPO DIN, CORRENTE NOMINAL DE 20A - FORNECIMENTO E INSTALAÇÃO. AF_07/2025</t>
  </si>
  <si>
    <t>ELETROCALHA LISA OU PERFURADA EM AÇO GALVANIZADO, LARGURA 150MM E ALTURA 50MM, INCLUSIVE EMENDA E FIXAÇÃO - FORNECIMENTO E INSTALAÇÃO. AF_04/2023</t>
  </si>
  <si>
    <t>EMENDA PARA ELETROCALHA, LISA OU PERFURADA EM AÇO GALVANIZADO, LARGURA 150MM E ALTURA 50MM - FORNECIMENTO E INSTALAÇÃO. AF_04/2023</t>
  </si>
  <si>
    <t>ELETROCALHA LISA OU PERFURADA TIPO U, EM CHAPA DE ACO GALVANIZADO A FOGO, ESPESSURA # 18, DE 100 X 50 MM (L X A), SEM VIROLA, SEM TAMPA</t>
  </si>
  <si>
    <t>CONDULETE DE ALUMINIO TIPO CD, SEM ROSCA, PARA ELETRODUTO DE 3/4", SEM TAMPA</t>
  </si>
  <si>
    <t>TAMPA PARA TOMADA DE CONDULETE DE ALUMÍNIO, APARENTE - FORNECIMENTO E INSTALAÇÃO.</t>
  </si>
  <si>
    <t>TAMPA DE ALUMÍNIO COM FURO REDONDO PARA CONDULETE DE ALUMÍNIO 1 POSTO</t>
  </si>
  <si>
    <t>CONDULETE DE ALUMÍNIO, TIPO E, PARA ELETRODUTO DE AÇO GALVANIZADO DN 20 MM (3/4''), APARENTE - FORNECIMENTO E INSTALAÇÃO. AF_10/2022</t>
  </si>
  <si>
    <t>CONDULETE DE ALUMÍNIO, TIPO LR, PARA ELETRODUTO DE AÇO GALVANIZADO DN 20 MM (3/4''), APARENTE - FORNECIMENTO E INSTALAÇÃO. AF_10/2022</t>
  </si>
  <si>
    <t>CONDULETE DE ALUMÍNIO, TIPO T, PARA ELETRODUTO DE AÇO GALVANIZADO DN 25 MM (1''), APARENTE - FORNECIMENTO E INSTALAÇÃO. AF_10/2022</t>
  </si>
  <si>
    <t>CONDULETE DE ALUMÍNIO, TIPO C, PARA ELETRODUTO DE AÇO GALVANIZADO DN 20 MM (3/4''), APARENTE - FORNECIMENTO E INSTALAÇÃO. AF_10/2022</t>
  </si>
  <si>
    <t>CONDULETE DE ALUMÍNIO, TIPO LR, PARA ELETRODUTO DE AÇO GALVANIZADO DN 25 MM (1''), APARENTE - FORNECIMENTO E INSTALAÇÃO. AF_10/2022</t>
  </si>
  <si>
    <t>CONDULETE DE ALUMÍNIO, TIPO T, PARA ELETRODUTO DE AÇO GALVANIZADO DN 20 MM (3/4''), APARENTE - FORNECIMENTO E INSTALAÇÃO. AF_10/2022</t>
  </si>
  <si>
    <t>REVESTIMENTO DE PISO EM CARPETE DE POLIPROPILENO EM MANTA PARA TRAFEGO COMERCIAL MEDIO, E = 5 A 6 MM - INSTALADO
(MÉDIA DE PREÇOS COLETADOS EM SP-PR-SC)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</si>
  <si>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</si>
  <si>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</si>
  <si>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</si>
  <si>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</si>
  <si>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</si>
  <si>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</si>
  <si>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</si>
  <si>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</si>
  <si>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</si>
  <si>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</si>
  <si>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</si>
  <si>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</si>
  <si>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</si>
  <si>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</si>
  <si>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</si>
  <si>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</si>
  <si>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</si>
  <si>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</si>
  <si>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</si>
  <si>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6.26</t>
  </si>
  <si>
    <t>6.25</t>
  </si>
  <si>
    <t>6.27</t>
  </si>
  <si>
    <t>6.28</t>
  </si>
  <si>
    <t>6.29</t>
  </si>
  <si>
    <t>ELETRODUTO FLEXÍVEL CORRUGADO, PVC, DN 25 MM (3/4"), PARA CIRCUITOS TERMINAIS, INSTALADO EM PAREDE - FORNECIMENTO E INSTALAÇÃO. AF_03/2023</t>
  </si>
  <si>
    <t>CONDULETE DE ALUMÍNIO, TIPO X, PARA ELETRODUTO DE AÇO GALVANIZADO DN 20 MM (3/4''), APARENTE - FORNECIMENTO E INSTALAÇÃO. AF_10/2022</t>
  </si>
  <si>
    <t>CONDULETE DE ALUMÍNIO, TIPO X, PARA ELETRODUTO DE AÇO GALVANIZADO DN 25 MM (1''), APARENTE - FORNECIMENTO E INSTALAÇÃO. AF_10/2022</t>
  </si>
  <si>
    <t>TOMADA BAIXA DE EMBUTIR (1 MÓDULO), 2P+T 20 A, INCLUINDO SUPORTE E PLACA - FORNECIMENTO E INSTALAÇÃO. AF_03/2023</t>
  </si>
  <si>
    <t>CNPJ:</t>
  </si>
  <si>
    <t>Custo do Item com BDI e Desconto</t>
  </si>
  <si>
    <t>CONCORRÊNCIA ELETRÔNICA:</t>
  </si>
  <si>
    <t>ÓRGÃO LICITANTE / UASG:</t>
  </si>
  <si>
    <t>SUPERINTENDÊNCIA DE SEGUROS PRIVADOS / 173039</t>
  </si>
  <si>
    <t>XXXX/2025</t>
  </si>
  <si>
    <t>CUSTO ORIGINAL PARA EXECUÇÃO DA OBRA NO 13º ANDAR:</t>
  </si>
  <si>
    <t>CUSTO ORIGINAL PARA EXECUÇÃO DA OBRA NO 8º ANDAR:</t>
  </si>
  <si>
    <t>CUSTO PROPOSTO PARA EXECUÇÃO DA OBRA NO 8º ANDAR:</t>
  </si>
  <si>
    <t>CUSTO TOTAL PROPOSTO PARA EXECUÇÃO DAS OBRAS NO 8º E 13º ANDARES:</t>
  </si>
  <si>
    <t>DESCONTO COMERCIAL PROPOSTO</t>
  </si>
  <si>
    <t>FORNECIMENTO E INSTALAÇÃO DE REVESTIMENTO LAMINADO MELAMÍNICO EM PAREDE</t>
  </si>
  <si>
    <t>PLACA LAMINADO MELAMÍNICO 3080X1250mm, FORMIWALL - ACABAMENTO CONCRETO. REF F696  DA FORMICA</t>
  </si>
  <si>
    <t>COLA DE CONTATO 2,8 KG FORMICA</t>
  </si>
  <si>
    <t>INSTALAÇÕES HIDRÁULICAS E SANITÁRIAS</t>
  </si>
  <si>
    <t>FORNECIMENTO E INSTALAÇÃO DE BANCADA DE GRANITO</t>
  </si>
  <si>
    <t>MARMORISTA/GRANITEIRO COM ENCARGOS COMPLEMENTARES</t>
  </si>
  <si>
    <t>SUPORTE MÃO FRANCESA EM AÇO, ABAS IGUAIS 30 CM, CAPACIDADE MINIMA 60 KG, BRANCO - FORNECIMENTO E INSTALAÇÃO. AF_01/2020</t>
  </si>
  <si>
    <t>GRANITO PARA BANCADA, POLIDO, TIPO ANDORINHA/ QUARTZ/ CASTELO/ CORUMBA OU OUTROS EQUIVALENTES DA REGIAO, E= *2,5* CM</t>
  </si>
  <si>
    <t>CUBA ACO INOX (AISI 304) DE EMBUTIR COM VALVULA 3 1/2", DE *46 X 30 X 12* CM</t>
  </si>
  <si>
    <t>REJUNTE EPOXI, QUALQUER COR</t>
  </si>
  <si>
    <t>KG</t>
  </si>
  <si>
    <t>MASSA PLASTICA PARA MARMORE/GRANITO</t>
  </si>
  <si>
    <t>TORNEIRA CROMADA TUBO MÓVEL, DE MESA, 1/2" OU 3/4", PARA PIA DE COZINHA, PADRÃO ALTO - FORNECIMENTO E INSTALAÇÃO. AF_01/2020</t>
  </si>
  <si>
    <t>SIFÃO DO TIPO GARRAFA EM METAL CROMADO 1 X 1.1/2" - FORNECIMENTO E INSTALAÇÃO. AF_01/2020</t>
  </si>
  <si>
    <t>ENGATE FLEXÍVEL EM INOX, 1/2 X 40CM - FORNECIMENTO E INSTALAÇÃO. AF_01/2020</t>
  </si>
  <si>
    <t>FORNECIMENTO E INSTALAÇÃO DE MESA COM 4 BANQUETAS FIXAS À ESTRUTURA</t>
  </si>
  <si>
    <t>MESA DE 80CM X 120CM COM 4 BANQUETAS GIRATÓRIAS FIXAS À ESTRUTURA</t>
  </si>
  <si>
    <t>FORNECIMENTO E INSTALAÇÃO DE DISPENSER PARA COPO DE ÁGUA</t>
  </si>
  <si>
    <t>DISPENSER ESMALTADO PARA COPO DE ÁGUA 200ML</t>
  </si>
  <si>
    <t>BUCHA DE NYLON, DIAMETRO DO FURO 8 MM, COMPRIMENTO 40 MM, COM PARAFUSO DE ROSCA SOBERBA, CABECA CHATA, FENDA SIMPLES, 4,8 X 50 MM
(MÉDIA DE PREÇOS COLETADOS EM SP-PR-SC)</t>
  </si>
  <si>
    <t>FORNECIMENTO E INSTALAÇÃO DE DISPENSER PARA COPO DE CAFÉ</t>
  </si>
  <si>
    <t>DISPENSER ESMALTADO PARA COPO DE CAFÉ 50ML</t>
  </si>
  <si>
    <t>FORNECIMENTO DE LIXEIRA 50L</t>
  </si>
  <si>
    <t>LIXEIRA PLÁSTICA 50L COM PEDEAL DE ACIONAMENTO</t>
  </si>
  <si>
    <t>FORNECIMENTO E INSTALAÇÃO DE DISPENSER PARA PAPEL TOALHA</t>
  </si>
  <si>
    <t>TOALHEIRO PLASTICO TIPO DISPENSER PARA PAPEL TOALHA INTERFOLHADO</t>
  </si>
  <si>
    <t>ELETRODUTO RÍGIDO ROSCÁVEL, PVC, DN 50 MM (1 1/2"), PARA REDE ENTERRADA DE DISTRIBUIÇÃO DE ENERGIA ELÉTRICA - FORNECIMENTO E INSTALAÇÃO. AF_12/2021</t>
  </si>
  <si>
    <t>CONDULETE DE ALUMÍNIO, TIPO T, PARA ELETRODUTO DE AÇO GALVANIZADO DN 40 MM (1-1/2''), APARENTE - FORNECIMENTO E INSTALAÇÃO.</t>
  </si>
  <si>
    <t>CONDULETE DE ALUMINIO TIPO T, SEM ROSCA, PARA ELETRODUTO DE 1-1/2", COM TAMPA</t>
  </si>
  <si>
    <t>CONDULETE DE ALUMÍNIO, TIPO X, PARA ELETRODUTO DE AÇO GALVANIZADO DN 40 MM (1-1/2''), APARENTE - FORNECIMENTO E INSTALAÇÃO.</t>
  </si>
  <si>
    <t>CONDULETE DE ALUMINIO TIPO X, SEM ROSCA, PARA ELETRODUTO DE 1-1/2", COM TAMPA</t>
  </si>
  <si>
    <t>CONDULETE DE ALUMÍNIO, TIPO CD, PARA ELETRODUTO DE AÇO GALVANIZADO DN 25 MM (1''), APARENTE - FORNECIMENTO E INSTALAÇÃO.</t>
  </si>
  <si>
    <t>CONDULETE DE ALUMINIO TIPO CD, SEM ROSCA, PARA ELETRODUTO DE 1", SEM TAMPA</t>
  </si>
  <si>
    <t>CONDULETE DE ALUMÍNIO, TIPO C, PARA ELETRODUTO DE AÇO GALVANIZADO DN 40 MM (1-1/2''), APARENTE - FORNECIMENTO E INSTALAÇÃO.</t>
  </si>
  <si>
    <t>CONDULETE DE ALUMINIO TIPO C, SEM ROSCA, PARA ELETRODUTO DE 1-1/2", COM TAMPA</t>
  </si>
  <si>
    <t>7.17</t>
  </si>
  <si>
    <t>CONDULETE DE ALUMÍNIO, TIPO C, PARA ELETRODUTO DE AÇO GALVANIZADO DN 25 MM (1''), APARENTE - FORNECIMENTO E INSTALAÇÃO. AF_10/2022</t>
  </si>
  <si>
    <t>7.18</t>
  </si>
  <si>
    <t>7.19</t>
  </si>
  <si>
    <t>7.20</t>
  </si>
  <si>
    <t>7.21</t>
  </si>
  <si>
    <t>7.22</t>
  </si>
  <si>
    <t>7.23</t>
  </si>
  <si>
    <t>7.24</t>
  </si>
  <si>
    <t>MÓDULO DE TOMADA 10A PIAL PLUS+ PARA ENCAIXE EM CANALETA DLP-S</t>
  </si>
  <si>
    <t>MÓDULO DE TOMADA 10A PIAL PLUS+ BRANCO</t>
  </si>
  <si>
    <t>7.25</t>
  </si>
  <si>
    <t>7.26</t>
  </si>
  <si>
    <t>7.27</t>
  </si>
  <si>
    <t>7.28</t>
  </si>
  <si>
    <t>CABO DE COBRE FLEXÍVEL ISOLADO, 4 MM², ANTI-CHAMA 0,6/1,0 KV, PARA CIRCUITOS TERMINAIS - FORNECIMENTO E INSTALAÇÃO. AF_03/2023</t>
  </si>
  <si>
    <t>7.29</t>
  </si>
  <si>
    <t>CABO DE COBRE FLEXÍVEL ISOLADO, 6 MM², ANTI-CHAMA 0,6/1,0 KV, PARA CIRCUITOS TERMINAIS - FORNECIMENTO E INSTALAÇÃO. AF_03/2023</t>
  </si>
  <si>
    <t>7.30</t>
  </si>
  <si>
    <t>7.31</t>
  </si>
  <si>
    <t>7.32</t>
  </si>
  <si>
    <t>7.33</t>
  </si>
  <si>
    <t>DISJUNTOR MONOPOLAR TIPO DIN, CORRENTE NOMINAL DE 25A - FORNECIMENTO E INSTALAÇÃO. AF_07/2025</t>
  </si>
  <si>
    <t>7.34</t>
  </si>
  <si>
    <t>DISJUNTOR MONOPOLAR TIPO DIN, CORRENTE NOMINAL DE 32A - FORNECIMENTO E INSTALAÇÃO. AF_07/2025</t>
  </si>
  <si>
    <t>7.35</t>
  </si>
  <si>
    <t>LUMINÁRIA TIPO PLAFON QUADRADA, DE EMBUTIR, COM LED DE 18 W - FORNECIMENTO E INSTALAÇÃO. AF_09/2024</t>
  </si>
  <si>
    <t>LUMINARIA PAINEL PLAFON, DE EMBUTIR, SLIM, QUADRADA *22 X 22* CM, EM ALUMINIO ACABAMENTO BRANCO, COM ACRILICO, COM LAMPADAS LED 18W, BIVOLT</t>
  </si>
  <si>
    <t>7.36</t>
  </si>
  <si>
    <t>7.37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</si>
  <si>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</si>
  <si>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</si>
  <si>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</si>
  <si>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</si>
  <si>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</si>
  <si>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</si>
  <si>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</si>
  <si>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</si>
  <si>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</si>
  <si>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</si>
  <si>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</si>
  <si>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</si>
  <si>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</si>
  <si>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9.3</t>
  </si>
  <si>
    <t>9.4</t>
  </si>
  <si>
    <t>11.1</t>
  </si>
  <si>
    <t>11.2</t>
  </si>
  <si>
    <t>PLANILHA ORÇAMENTÁRIA ANALÍTICA PARA EXEUCÇÃO DA OBRA DO 8º ANDAR</t>
  </si>
  <si>
    <t>PLANILHA ORÇAMENTÁRIA ANALÍTICA PARA EXEUCÇÃO DA OBRA DO 13º ANDAR</t>
  </si>
  <si>
    <t>CUSTO TOTAL ORIGINAL PARA EXECUÇÃO DAS OBRAS NO 8º E 13º ANDARES:</t>
  </si>
  <si>
    <r>
      <t xml:space="preserve">BDI PROPOSTO
</t>
    </r>
    <r>
      <rPr>
        <sz val="9"/>
        <color theme="1"/>
        <rFont val="Arial"/>
        <family val="2"/>
      </rPr>
      <t>Maior/Igual 20,34 - Menor/Igual 25,00
(ACÓRDÃO Nº 2622/2013 – TCU – Plenário)</t>
    </r>
  </si>
  <si>
    <r>
      <t xml:space="preserve">BDI ORIGINAL
</t>
    </r>
    <r>
      <rPr>
        <sz val="9"/>
        <color theme="1"/>
        <rFont val="Arial"/>
        <family val="2"/>
      </rPr>
      <t>Quartil Médio - Construção de Edifícios
(ACÓRDÃO Nº 2622/2013 – TCU – Plenário)</t>
    </r>
  </si>
  <si>
    <t>REPRESENTANTE LEGAL</t>
  </si>
  <si>
    <t>XX/10/2025</t>
  </si>
  <si>
    <t>IDENTIFICAÇÃO DA EMPRESA</t>
  </si>
  <si>
    <t>Nome Fantasia:</t>
  </si>
  <si>
    <t>Razão Social:</t>
  </si>
  <si>
    <t>Registro no Conselho:</t>
  </si>
  <si>
    <t>Inscrição Municipal:</t>
  </si>
  <si>
    <t>Endereço Sede:</t>
  </si>
  <si>
    <t>Telefone:</t>
  </si>
  <si>
    <t>E-mail:</t>
  </si>
  <si>
    <t>XXXXXXX</t>
  </si>
  <si>
    <t>Inscrição Estadual:</t>
  </si>
  <si>
    <t>Dados Bancários:</t>
  </si>
  <si>
    <t>Doc. de Ident:</t>
  </si>
  <si>
    <t>Valor Total</t>
  </si>
  <si>
    <t>Valor Unitário</t>
  </si>
  <si>
    <t>Descrição/Especificação</t>
  </si>
  <si>
    <t xml:space="preserve">Contratação de empresa especializada em serviços de engenharia para reforma do 8º e 13º andares do Escritório da Sede da Susep em Brasília. </t>
  </si>
  <si>
    <t>Serviço</t>
  </si>
  <si>
    <t>ANEXO - PROPOSTA DE PREÇO</t>
  </si>
  <si>
    <t>PREÇO DO SERVIÇO</t>
  </si>
  <si>
    <t>________________________________
Assinatura</t>
  </si>
  <si>
    <t>CUSTO PROPOSTO PARA EXECUÇÃO DA OBRA NO 13º ANDAR: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</si>
</sst>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R$&quot;\ #,##0.00"/>
    <numFmt numFmtId="165" formatCode="0.0000000"/>
    <numFmt numFmtId="166" formatCode="#,##0.0000000"/>
    <numFmt numFmtId="167" formatCode="0.0000%"/>
  </numFmts>
  <fonts count="16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0"/>
      <color rgb="FFD9D9D9"/>
      <name val="Arial"/>
      <family val="2"/>
    </font>
    <font>
      <sz val="10"/>
      <name val="Arial"/>
      <family val="2"/>
    </font>
    <font>
      <sz val="8"/>
      <name val="Aptos Narrow"/>
      <family val="2"/>
      <scheme val="minor"/>
    </font>
    <font>
      <b/>
      <sz val="14"/>
      <color theme="1"/>
      <name val="Arial"/>
      <family val="2"/>
    </font>
    <font>
      <b/>
      <sz val="11"/>
      <name val="Aptos Narrow"/>
      <family val="2"/>
      <scheme val="minor"/>
    </font>
    <font>
      <b/>
      <sz val="10"/>
      <name val="Arial"/>
      <family val="2"/>
    </font>
    <font>
      <sz val="11"/>
      <name val="Aptos Narrow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3" fillId="5" borderId="0" xfId="0" applyFont="1" applyFill="1"/>
    <xf numFmtId="0" fontId="2" fillId="4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5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6" borderId="2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166" fontId="1" fillId="5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4" fontId="2" fillId="6" borderId="7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1" fillId="5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left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0" fontId="2" fillId="3" borderId="43" xfId="0" applyNumberFormat="1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/>
    </xf>
    <xf numFmtId="164" fontId="2" fillId="6" borderId="20" xfId="0" applyNumberFormat="1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164" fontId="2" fillId="4" borderId="32" xfId="0" applyNumberFormat="1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center" vertical="center" wrapText="1"/>
    </xf>
    <xf numFmtId="0" fontId="0" fillId="0" borderId="19" xfId="0" applyBorder="1"/>
    <xf numFmtId="0" fontId="2" fillId="6" borderId="21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left" vertical="center" wrapText="1"/>
    </xf>
    <xf numFmtId="166" fontId="2" fillId="6" borderId="22" xfId="0" applyNumberFormat="1" applyFont="1" applyFill="1" applyBorder="1" applyAlignment="1">
      <alignment horizontal="center" vertical="center"/>
    </xf>
    <xf numFmtId="4" fontId="2" fillId="6" borderId="22" xfId="0" applyNumberFormat="1" applyFont="1" applyFill="1" applyBorder="1" applyAlignment="1">
      <alignment horizontal="center" vertical="center" wrapText="1"/>
    </xf>
    <xf numFmtId="164" fontId="2" fillId="6" borderId="22" xfId="0" applyNumberFormat="1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center" wrapText="1"/>
    </xf>
    <xf numFmtId="0" fontId="12" fillId="0" borderId="19" xfId="0" applyFont="1" applyBorder="1"/>
    <xf numFmtId="0" fontId="11" fillId="6" borderId="19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164" fontId="2" fillId="4" borderId="20" xfId="0" applyNumberFormat="1" applyFont="1" applyFill="1" applyBorder="1" applyAlignment="1">
      <alignment horizontal="center" vertical="center"/>
    </xf>
    <xf numFmtId="10" fontId="2" fillId="3" borderId="35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4" fontId="2" fillId="4" borderId="8" xfId="0" applyNumberFormat="1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0" fillId="0" borderId="20" xfId="0" applyBorder="1"/>
    <xf numFmtId="164" fontId="2" fillId="6" borderId="23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right" vertical="center" wrapText="1"/>
    </xf>
    <xf numFmtId="0" fontId="5" fillId="5" borderId="0" xfId="0" applyFont="1" applyFill="1" applyAlignment="1">
      <alignment vertical="center" wrapText="1"/>
    </xf>
    <xf numFmtId="164" fontId="5" fillId="5" borderId="0" xfId="0" applyNumberFormat="1" applyFont="1" applyFill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164" fontId="2" fillId="4" borderId="29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5" fillId="5" borderId="20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horizontal="left" vertical="center"/>
    </xf>
    <xf numFmtId="0" fontId="4" fillId="7" borderId="1" xfId="0" applyFont="1" applyFill="1" applyBorder="1" applyAlignment="1" applyProtection="1">
      <alignment horizontal="left" vertical="center" wrapText="1"/>
      <protection locked="0"/>
    </xf>
    <xf numFmtId="0" fontId="4" fillId="7" borderId="22" xfId="0" applyFont="1" applyFill="1" applyBorder="1" applyAlignment="1" applyProtection="1">
      <alignment horizontal="left" vertical="center" wrapText="1"/>
      <protection locked="0"/>
    </xf>
    <xf numFmtId="0" fontId="14" fillId="4" borderId="39" xfId="0" applyFont="1" applyFill="1" applyBorder="1" applyAlignment="1">
      <alignment horizontal="center" vertical="center"/>
    </xf>
    <xf numFmtId="0" fontId="14" fillId="4" borderId="40" xfId="0" applyFont="1" applyFill="1" applyBorder="1" applyAlignment="1">
      <alignment horizontal="center" vertical="center"/>
    </xf>
    <xf numFmtId="0" fontId="14" fillId="4" borderId="4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48" xfId="0" applyNumberFormat="1" applyFont="1" applyBorder="1" applyAlignment="1">
      <alignment horizontal="center" vertical="center" wrapText="1"/>
    </xf>
    <xf numFmtId="164" fontId="5" fillId="9" borderId="38" xfId="0" applyNumberFormat="1" applyFont="1" applyFill="1" applyBorder="1" applyAlignment="1">
      <alignment horizontal="center" vertical="center" wrapText="1"/>
    </xf>
    <xf numFmtId="164" fontId="5" fillId="9" borderId="28" xfId="0" applyNumberFormat="1" applyFont="1" applyFill="1" applyBorder="1" applyAlignment="1">
      <alignment horizontal="center" vertical="center" wrapText="1"/>
    </xf>
    <xf numFmtId="164" fontId="5" fillId="9" borderId="43" xfId="0" applyNumberFormat="1" applyFont="1" applyFill="1" applyBorder="1" applyAlignment="1">
      <alignment horizontal="center" vertical="center" wrapText="1"/>
    </xf>
    <xf numFmtId="0" fontId="5" fillId="7" borderId="6" xfId="0" applyFont="1" applyFill="1" applyBorder="1" applyAlignment="1" applyProtection="1">
      <alignment horizontal="left" vertical="center"/>
      <protection locked="0"/>
    </xf>
    <xf numFmtId="0" fontId="5" fillId="7" borderId="12" xfId="0" applyFont="1" applyFill="1" applyBorder="1" applyAlignment="1" applyProtection="1">
      <alignment horizontal="left" vertical="center"/>
      <protection locked="0"/>
    </xf>
    <xf numFmtId="0" fontId="3" fillId="5" borderId="33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5" fillId="3" borderId="32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 applyProtection="1">
      <alignment horizontal="left" vertical="center"/>
      <protection locked="0"/>
    </xf>
    <xf numFmtId="0" fontId="5" fillId="7" borderId="8" xfId="0" applyFont="1" applyFill="1" applyBorder="1" applyAlignment="1" applyProtection="1">
      <alignment horizontal="left" vertical="center"/>
      <protection locked="0"/>
    </xf>
    <xf numFmtId="0" fontId="5" fillId="7" borderId="32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3" fillId="5" borderId="47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31" xfId="0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 applyProtection="1">
      <alignment horizontal="center" vertical="center"/>
      <protection locked="0"/>
    </xf>
    <xf numFmtId="0" fontId="3" fillId="5" borderId="18" xfId="0" applyFont="1" applyFill="1" applyBorder="1" applyAlignment="1" applyProtection="1">
      <alignment horizontal="center" vertical="center"/>
      <protection locked="0"/>
    </xf>
    <xf numFmtId="0" fontId="3" fillId="5" borderId="6" xfId="0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7" borderId="14" xfId="0" applyFont="1" applyFill="1" applyBorder="1" applyAlignment="1" applyProtection="1">
      <alignment horizontal="left" vertical="center"/>
      <protection locked="0"/>
    </xf>
    <xf numFmtId="0" fontId="5" fillId="7" borderId="0" xfId="0" applyFont="1" applyFill="1" applyAlignment="1" applyProtection="1">
      <alignment horizontal="left" vertical="center"/>
      <protection locked="0"/>
    </xf>
    <xf numFmtId="0" fontId="5" fillId="7" borderId="5" xfId="0" applyFont="1" applyFill="1" applyBorder="1" applyAlignment="1" applyProtection="1">
      <alignment horizontal="left" vertical="center"/>
      <protection locked="0"/>
    </xf>
    <xf numFmtId="0" fontId="2" fillId="3" borderId="39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164" fontId="9" fillId="8" borderId="2" xfId="0" applyNumberFormat="1" applyFont="1" applyFill="1" applyBorder="1" applyAlignment="1">
      <alignment horizontal="right" vertical="center"/>
    </xf>
    <xf numFmtId="0" fontId="9" fillId="8" borderId="32" xfId="0" applyFont="1" applyFill="1" applyBorder="1" applyAlignment="1">
      <alignment horizontal="right" vertical="center"/>
    </xf>
    <xf numFmtId="0" fontId="13" fillId="2" borderId="16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left" vertical="center"/>
    </xf>
    <xf numFmtId="0" fontId="13" fillId="2" borderId="47" xfId="0" applyFont="1" applyFill="1" applyBorder="1" applyAlignment="1">
      <alignment horizontal="left" vertical="center" wrapText="1"/>
    </xf>
    <xf numFmtId="0" fontId="13" fillId="2" borderId="13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13" fillId="2" borderId="5" xfId="0" applyFont="1" applyFill="1" applyBorder="1" applyAlignment="1">
      <alignment horizontal="left" vertical="center"/>
    </xf>
    <xf numFmtId="0" fontId="13" fillId="2" borderId="33" xfId="0" applyFont="1" applyFill="1" applyBorder="1" applyAlignment="1">
      <alignment horizontal="left" vertical="center"/>
    </xf>
    <xf numFmtId="0" fontId="13" fillId="2" borderId="34" xfId="0" applyFont="1" applyFill="1" applyBorder="1" applyAlignment="1">
      <alignment horizontal="left" vertical="center"/>
    </xf>
    <xf numFmtId="0" fontId="13" fillId="2" borderId="36" xfId="0" applyFont="1" applyFill="1" applyBorder="1" applyAlignment="1">
      <alignment horizontal="left" vertical="center"/>
    </xf>
    <xf numFmtId="164" fontId="9" fillId="9" borderId="34" xfId="0" applyNumberFormat="1" applyFont="1" applyFill="1" applyBorder="1" applyAlignment="1">
      <alignment horizontal="right" vertical="center"/>
    </xf>
    <xf numFmtId="0" fontId="9" fillId="9" borderId="37" xfId="0" applyFont="1" applyFill="1" applyBorder="1" applyAlignment="1">
      <alignment horizontal="right" vertical="center"/>
    </xf>
    <xf numFmtId="0" fontId="13" fillId="2" borderId="14" xfId="0" applyFont="1" applyFill="1" applyBorder="1" applyAlignment="1">
      <alignment horizontal="right" vertical="center" wrapText="1"/>
    </xf>
    <xf numFmtId="0" fontId="13" fillId="2" borderId="0" xfId="0" applyFont="1" applyFill="1" applyAlignment="1">
      <alignment horizontal="right" vertical="center" wrapText="1"/>
    </xf>
    <xf numFmtId="0" fontId="13" fillId="2" borderId="5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39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164" fontId="13" fillId="2" borderId="44" xfId="0" applyNumberFormat="1" applyFont="1" applyFill="1" applyBorder="1" applyAlignment="1">
      <alignment horizontal="right" vertical="center" wrapText="1"/>
    </xf>
    <xf numFmtId="164" fontId="13" fillId="2" borderId="46" xfId="0" applyNumberFormat="1" applyFont="1" applyFill="1" applyBorder="1" applyAlignment="1">
      <alignment horizontal="right" vertical="center" wrapText="1"/>
    </xf>
    <xf numFmtId="164" fontId="13" fillId="2" borderId="8" xfId="0" applyNumberFormat="1" applyFont="1" applyFill="1" applyBorder="1" applyAlignment="1">
      <alignment horizontal="right" vertical="center" wrapText="1"/>
    </xf>
    <xf numFmtId="164" fontId="13" fillId="2" borderId="32" xfId="0" applyNumberFormat="1" applyFont="1" applyFill="1" applyBorder="1" applyAlignment="1">
      <alignment horizontal="right" vertical="center" wrapText="1"/>
    </xf>
    <xf numFmtId="164" fontId="13" fillId="4" borderId="8" xfId="0" applyNumberFormat="1" applyFont="1" applyFill="1" applyBorder="1" applyAlignment="1">
      <alignment horizontal="right" vertical="center" wrapText="1"/>
    </xf>
    <xf numFmtId="164" fontId="13" fillId="4" borderId="32" xfId="0" applyNumberFormat="1" applyFont="1" applyFill="1" applyBorder="1" applyAlignment="1">
      <alignment horizontal="right" vertical="center" wrapText="1"/>
    </xf>
    <xf numFmtId="0" fontId="13" fillId="2" borderId="24" xfId="0" applyFont="1" applyFill="1" applyBorder="1" applyAlignment="1">
      <alignment horizontal="right" vertical="center" wrapText="1"/>
    </xf>
    <xf numFmtId="0" fontId="13" fillId="2" borderId="17" xfId="0" applyFont="1" applyFill="1" applyBorder="1" applyAlignment="1">
      <alignment horizontal="right" vertical="center" wrapText="1"/>
    </xf>
    <xf numFmtId="0" fontId="13" fillId="2" borderId="25" xfId="0" applyFont="1" applyFill="1" applyBorder="1" applyAlignment="1">
      <alignment horizontal="right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right" vertical="center"/>
    </xf>
    <xf numFmtId="0" fontId="9" fillId="2" borderId="34" xfId="0" applyFont="1" applyFill="1" applyBorder="1" applyAlignment="1">
      <alignment horizontal="right" vertical="center"/>
    </xf>
    <xf numFmtId="0" fontId="9" fillId="2" borderId="36" xfId="0" applyFont="1" applyFill="1" applyBorder="1" applyAlignment="1">
      <alignment horizontal="right" vertical="center"/>
    </xf>
    <xf numFmtId="10" fontId="9" fillId="2" borderId="26" xfId="0" applyNumberFormat="1" applyFont="1" applyFill="1" applyBorder="1" applyAlignment="1">
      <alignment horizontal="center" vertical="center"/>
    </xf>
    <xf numFmtId="10" fontId="9" fillId="2" borderId="4" xfId="0" applyNumberFormat="1" applyFont="1" applyFill="1" applyBorder="1" applyAlignment="1">
      <alignment horizontal="center" vertical="center"/>
    </xf>
    <xf numFmtId="10" fontId="9" fillId="7" borderId="3" xfId="0" applyNumberFormat="1" applyFont="1" applyFill="1" applyBorder="1" applyAlignment="1" applyProtection="1">
      <alignment horizontal="center" vertical="center"/>
      <protection locked="0"/>
    </xf>
    <xf numFmtId="10" fontId="9" fillId="7" borderId="4" xfId="0" applyNumberFormat="1" applyFont="1" applyFill="1" applyBorder="1" applyAlignment="1" applyProtection="1">
      <alignment horizontal="center" vertical="center"/>
      <protection locked="0"/>
    </xf>
    <xf numFmtId="167" fontId="9" fillId="7" borderId="15" xfId="0" applyNumberFormat="1" applyFont="1" applyFill="1" applyBorder="1" applyAlignment="1" applyProtection="1">
      <alignment horizontal="center" vertical="center"/>
      <protection locked="0"/>
    </xf>
    <xf numFmtId="167" fontId="9" fillId="7" borderId="4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2367-3A3A-449B-92C8-B075077F28FB}">
  <dimension ref="A1:L412"/>
  <sheetViews>
    <sheetView tabSelected="1" view="pageBreakPreview" zoomScale="90" zoomScaleNormal="90" zoomScaleSheetLayoutView="90" workbookViewId="0">
      <pane xSplit="12" ySplit="22" topLeftCell="O23" activePane="bottomRight" state="frozen"/>
      <selection pane="topRight" activeCell="M1" sqref="M1"/>
      <selection pane="bottomLeft" activeCell="A23" sqref="A23"/>
      <selection pane="bottomRight" activeCell="A2" sqref="A2:C5"/>
    </sheetView>
  </sheetViews>
  <sheetFormatPr defaultRowHeight="15" x14ac:dyDescent="0.25"/>
  <cols>
    <col min="1" max="4" width="14.7109375" customWidth="1"/>
    <col min="5" max="5" width="112.7109375" customWidth="1"/>
    <col min="6" max="12" width="14.7109375" customWidth="1"/>
  </cols>
  <sheetData>
    <row r="1" spans="1:12" ht="30" customHeight="1" x14ac:dyDescent="0.25">
      <c r="A1" s="102" t="s">
        <v>320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4"/>
    </row>
    <row r="2" spans="1:12" ht="27.95" customHeight="1" x14ac:dyDescent="0.25">
      <c r="A2" s="144" t="e" vm="1">
        <v>#VALUE!</v>
      </c>
      <c r="B2" s="145"/>
      <c r="C2" s="145"/>
      <c r="D2" s="120" t="s">
        <v>303</v>
      </c>
      <c r="E2" s="121"/>
      <c r="F2" s="125" t="s">
        <v>205</v>
      </c>
      <c r="G2" s="126"/>
      <c r="H2" s="127"/>
      <c r="I2" s="129" t="s">
        <v>208</v>
      </c>
      <c r="J2" s="130"/>
      <c r="K2" s="130"/>
      <c r="L2" s="131"/>
    </row>
    <row r="3" spans="1:12" ht="27.95" customHeight="1" x14ac:dyDescent="0.25">
      <c r="A3" s="146"/>
      <c r="B3" s="147"/>
      <c r="C3" s="147"/>
      <c r="D3" s="95" t="s">
        <v>304</v>
      </c>
      <c r="E3" s="100" t="s">
        <v>311</v>
      </c>
      <c r="F3" s="122" t="s">
        <v>206</v>
      </c>
      <c r="G3" s="123"/>
      <c r="H3" s="124"/>
      <c r="I3" s="122" t="s">
        <v>207</v>
      </c>
      <c r="J3" s="123"/>
      <c r="K3" s="123"/>
      <c r="L3" s="128"/>
    </row>
    <row r="4" spans="1:12" ht="27.95" customHeight="1" x14ac:dyDescent="0.25">
      <c r="A4" s="146"/>
      <c r="B4" s="147"/>
      <c r="C4" s="147"/>
      <c r="D4" s="93" t="s">
        <v>305</v>
      </c>
      <c r="E4" s="100" t="s">
        <v>311</v>
      </c>
      <c r="F4" s="132" t="s">
        <v>321</v>
      </c>
      <c r="G4" s="133"/>
      <c r="H4" s="133"/>
      <c r="I4" s="133"/>
      <c r="J4" s="133"/>
      <c r="K4" s="133"/>
      <c r="L4" s="134"/>
    </row>
    <row r="5" spans="1:12" ht="27.95" customHeight="1" x14ac:dyDescent="0.25">
      <c r="A5" s="148"/>
      <c r="B5" s="149"/>
      <c r="C5" s="149"/>
      <c r="D5" s="94" t="s">
        <v>203</v>
      </c>
      <c r="E5" s="100" t="s">
        <v>311</v>
      </c>
      <c r="F5" s="96" t="s">
        <v>154</v>
      </c>
      <c r="G5" s="132" t="s">
        <v>317</v>
      </c>
      <c r="H5" s="135"/>
      <c r="I5" s="96" t="s">
        <v>4</v>
      </c>
      <c r="J5" s="96" t="s">
        <v>23</v>
      </c>
      <c r="K5" s="96" t="s">
        <v>316</v>
      </c>
      <c r="L5" s="97" t="s">
        <v>315</v>
      </c>
    </row>
    <row r="6" spans="1:12" ht="27.95" customHeight="1" x14ac:dyDescent="0.25">
      <c r="A6" s="65" t="s">
        <v>9</v>
      </c>
      <c r="B6" s="130" t="s">
        <v>302</v>
      </c>
      <c r="C6" s="130"/>
      <c r="D6" s="93" t="s">
        <v>306</v>
      </c>
      <c r="E6" s="100" t="s">
        <v>311</v>
      </c>
      <c r="F6" s="105">
        <v>1</v>
      </c>
      <c r="G6" s="138" t="s">
        <v>318</v>
      </c>
      <c r="H6" s="139"/>
      <c r="I6" s="105" t="s">
        <v>319</v>
      </c>
      <c r="J6" s="105">
        <v>1</v>
      </c>
      <c r="K6" s="108">
        <f>K19</f>
        <v>757801.83559299097</v>
      </c>
      <c r="L6" s="111">
        <f>K6</f>
        <v>757801.83559299097</v>
      </c>
    </row>
    <row r="7" spans="1:12" ht="27.95" customHeight="1" x14ac:dyDescent="0.25">
      <c r="A7" s="150" t="s">
        <v>301</v>
      </c>
      <c r="B7" s="151"/>
      <c r="C7" s="152"/>
      <c r="D7" s="93" t="s">
        <v>307</v>
      </c>
      <c r="E7" s="100" t="s">
        <v>311</v>
      </c>
      <c r="F7" s="106"/>
      <c r="G7" s="140"/>
      <c r="H7" s="141"/>
      <c r="I7" s="106"/>
      <c r="J7" s="106"/>
      <c r="K7" s="109"/>
      <c r="L7" s="112"/>
    </row>
    <row r="8" spans="1:12" ht="27.95" customHeight="1" x14ac:dyDescent="0.25">
      <c r="A8" s="153" t="s">
        <v>311</v>
      </c>
      <c r="B8" s="154"/>
      <c r="C8" s="155"/>
      <c r="D8" s="93" t="s">
        <v>312</v>
      </c>
      <c r="E8" s="100" t="s">
        <v>311</v>
      </c>
      <c r="F8" s="106"/>
      <c r="G8" s="140"/>
      <c r="H8" s="141"/>
      <c r="I8" s="106"/>
      <c r="J8" s="106"/>
      <c r="K8" s="109"/>
      <c r="L8" s="112"/>
    </row>
    <row r="9" spans="1:12" ht="27.95" customHeight="1" x14ac:dyDescent="0.25">
      <c r="A9" s="99" t="s">
        <v>314</v>
      </c>
      <c r="B9" s="114" t="s">
        <v>311</v>
      </c>
      <c r="C9" s="115"/>
      <c r="D9" s="93" t="s">
        <v>308</v>
      </c>
      <c r="E9" s="100" t="s">
        <v>311</v>
      </c>
      <c r="F9" s="106"/>
      <c r="G9" s="140"/>
      <c r="H9" s="141"/>
      <c r="I9" s="106"/>
      <c r="J9" s="106"/>
      <c r="K9" s="109"/>
      <c r="L9" s="112"/>
    </row>
    <row r="10" spans="1:12" ht="27.95" customHeight="1" x14ac:dyDescent="0.25">
      <c r="A10" s="118"/>
      <c r="B10" s="119"/>
      <c r="C10" s="119"/>
      <c r="D10" s="93" t="s">
        <v>309</v>
      </c>
      <c r="E10" s="100" t="s">
        <v>311</v>
      </c>
      <c r="F10" s="106"/>
      <c r="G10" s="140"/>
      <c r="H10" s="141"/>
      <c r="I10" s="106"/>
      <c r="J10" s="106"/>
      <c r="K10" s="109"/>
      <c r="L10" s="112"/>
    </row>
    <row r="11" spans="1:12" ht="27.95" customHeight="1" x14ac:dyDescent="0.25">
      <c r="A11" s="118"/>
      <c r="B11" s="119"/>
      <c r="C11" s="119"/>
      <c r="D11" s="93" t="s">
        <v>310</v>
      </c>
      <c r="E11" s="100" t="s">
        <v>311</v>
      </c>
      <c r="F11" s="106"/>
      <c r="G11" s="140"/>
      <c r="H11" s="141"/>
      <c r="I11" s="106"/>
      <c r="J11" s="106"/>
      <c r="K11" s="109"/>
      <c r="L11" s="112"/>
    </row>
    <row r="12" spans="1:12" ht="27.95" customHeight="1" thickBot="1" x14ac:dyDescent="0.3">
      <c r="A12" s="116" t="s">
        <v>322</v>
      </c>
      <c r="B12" s="117"/>
      <c r="C12" s="117"/>
      <c r="D12" s="98" t="s">
        <v>313</v>
      </c>
      <c r="E12" s="101" t="s">
        <v>311</v>
      </c>
      <c r="F12" s="107"/>
      <c r="G12" s="142"/>
      <c r="H12" s="143"/>
      <c r="I12" s="107"/>
      <c r="J12" s="107"/>
      <c r="K12" s="110"/>
      <c r="L12" s="113"/>
    </row>
    <row r="13" spans="1:12" ht="9.9499999999999993" customHeight="1" thickBo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2" ht="24.95" customHeight="1" x14ac:dyDescent="0.25">
      <c r="A14" s="162" t="s">
        <v>300</v>
      </c>
      <c r="B14" s="163"/>
      <c r="C14" s="164"/>
      <c r="D14" s="206">
        <v>0.22120000000000001</v>
      </c>
      <c r="E14" s="198" t="s">
        <v>210</v>
      </c>
      <c r="F14" s="199"/>
      <c r="G14" s="199"/>
      <c r="H14" s="199"/>
      <c r="I14" s="199"/>
      <c r="J14" s="200"/>
      <c r="K14" s="192">
        <v>402306.94</v>
      </c>
      <c r="L14" s="193"/>
    </row>
    <row r="15" spans="1:12" ht="24.95" customHeight="1" x14ac:dyDescent="0.25">
      <c r="A15" s="165"/>
      <c r="B15" s="166"/>
      <c r="C15" s="167"/>
      <c r="D15" s="207"/>
      <c r="E15" s="179" t="s">
        <v>211</v>
      </c>
      <c r="F15" s="180"/>
      <c r="G15" s="180"/>
      <c r="H15" s="180"/>
      <c r="I15" s="180"/>
      <c r="J15" s="181"/>
      <c r="K15" s="196">
        <f>L25+L35+L40+L46+L48+L60+L89+L183+L227+L236+L239</f>
        <v>402306.93725281529</v>
      </c>
      <c r="L15" s="197"/>
    </row>
    <row r="16" spans="1:12" ht="24.95" customHeight="1" x14ac:dyDescent="0.25">
      <c r="A16" s="168" t="s">
        <v>299</v>
      </c>
      <c r="B16" s="169"/>
      <c r="C16" s="170"/>
      <c r="D16" s="208">
        <v>0.22120000000000001</v>
      </c>
      <c r="E16" s="179" t="s">
        <v>209</v>
      </c>
      <c r="F16" s="180"/>
      <c r="G16" s="180"/>
      <c r="H16" s="180"/>
      <c r="I16" s="180"/>
      <c r="J16" s="181"/>
      <c r="K16" s="194">
        <v>355494.9</v>
      </c>
      <c r="L16" s="195"/>
    </row>
    <row r="17" spans="1:12" ht="24.95" customHeight="1" x14ac:dyDescent="0.25">
      <c r="A17" s="165"/>
      <c r="B17" s="166"/>
      <c r="C17" s="167"/>
      <c r="D17" s="209"/>
      <c r="E17" s="179" t="s">
        <v>323</v>
      </c>
      <c r="F17" s="180"/>
      <c r="G17" s="180"/>
      <c r="H17" s="180"/>
      <c r="I17" s="180"/>
      <c r="J17" s="181"/>
      <c r="K17" s="196">
        <f>L244+L254+L259+L265+L277+L286+L354+L397+L406+L409</f>
        <v>355494.89834017574</v>
      </c>
      <c r="L17" s="197"/>
    </row>
    <row r="18" spans="1:12" ht="24.95" customHeight="1" x14ac:dyDescent="0.25">
      <c r="A18" s="171" t="s">
        <v>213</v>
      </c>
      <c r="B18" s="172"/>
      <c r="C18" s="173"/>
      <c r="D18" s="210">
        <v>0</v>
      </c>
      <c r="E18" s="189" t="s">
        <v>298</v>
      </c>
      <c r="F18" s="190"/>
      <c r="G18" s="190"/>
      <c r="H18" s="190"/>
      <c r="I18" s="190"/>
      <c r="J18" s="191"/>
      <c r="K18" s="160">
        <f>K14+K16</f>
        <v>757801.84000000008</v>
      </c>
      <c r="L18" s="161"/>
    </row>
    <row r="19" spans="1:12" ht="24.95" customHeight="1" thickBot="1" x14ac:dyDescent="0.3">
      <c r="A19" s="174"/>
      <c r="B19" s="175"/>
      <c r="C19" s="176"/>
      <c r="D19" s="211"/>
      <c r="E19" s="203" t="s">
        <v>212</v>
      </c>
      <c r="F19" s="204"/>
      <c r="G19" s="204"/>
      <c r="H19" s="204"/>
      <c r="I19" s="204"/>
      <c r="J19" s="205"/>
      <c r="K19" s="177">
        <f>K15+K17</f>
        <v>757801.83559299097</v>
      </c>
      <c r="L19" s="178"/>
    </row>
    <row r="20" spans="1:12" ht="9.9499999999999993" customHeight="1" thickBot="1" x14ac:dyDescent="0.3">
      <c r="A20" s="79"/>
      <c r="B20" s="79"/>
      <c r="C20" s="79"/>
      <c r="D20" s="79"/>
      <c r="E20" s="80"/>
      <c r="F20" s="80"/>
      <c r="G20" s="80"/>
      <c r="H20" s="80"/>
      <c r="I20" s="80"/>
      <c r="J20" s="81"/>
      <c r="K20" s="82"/>
      <c r="L20" s="82"/>
    </row>
    <row r="21" spans="1:12" ht="39.950000000000003" customHeight="1" x14ac:dyDescent="0.25">
      <c r="A21" s="156" t="s">
        <v>154</v>
      </c>
      <c r="B21" s="136" t="s">
        <v>0</v>
      </c>
      <c r="C21" s="136" t="s">
        <v>1</v>
      </c>
      <c r="D21" s="136" t="s">
        <v>2</v>
      </c>
      <c r="E21" s="158" t="s">
        <v>3</v>
      </c>
      <c r="F21" s="136" t="s">
        <v>4</v>
      </c>
      <c r="G21" s="136" t="s">
        <v>5</v>
      </c>
      <c r="H21" s="136" t="s">
        <v>23</v>
      </c>
      <c r="I21" s="136" t="s">
        <v>6</v>
      </c>
      <c r="J21" s="201" t="s">
        <v>13</v>
      </c>
      <c r="K21" s="66" t="s">
        <v>14</v>
      </c>
      <c r="L21" s="67" t="s">
        <v>204</v>
      </c>
    </row>
    <row r="22" spans="1:12" ht="20.100000000000001" customHeight="1" thickBot="1" x14ac:dyDescent="0.3">
      <c r="A22" s="157"/>
      <c r="B22" s="137"/>
      <c r="C22" s="137"/>
      <c r="D22" s="137"/>
      <c r="E22" s="159"/>
      <c r="F22" s="137"/>
      <c r="G22" s="137"/>
      <c r="H22" s="137"/>
      <c r="I22" s="137"/>
      <c r="J22" s="202"/>
      <c r="K22" s="69">
        <f>D16</f>
        <v>0.22120000000000001</v>
      </c>
      <c r="L22" s="46">
        <f>D18</f>
        <v>0</v>
      </c>
    </row>
    <row r="23" spans="1:12" ht="9.9499999999999993" customHeight="1" thickBot="1" x14ac:dyDescent="0.3">
      <c r="A23" s="79"/>
      <c r="B23" s="79"/>
      <c r="C23" s="79"/>
      <c r="D23" s="79"/>
      <c r="E23" s="80"/>
      <c r="F23" s="80"/>
      <c r="G23" s="80"/>
      <c r="H23" s="80"/>
      <c r="I23" s="80"/>
      <c r="J23" s="81"/>
      <c r="K23" s="82"/>
      <c r="L23" s="82"/>
    </row>
    <row r="24" spans="1:12" ht="30" customHeight="1" x14ac:dyDescent="0.25">
      <c r="A24" s="184" t="s">
        <v>296</v>
      </c>
      <c r="B24" s="185"/>
      <c r="C24" s="185"/>
      <c r="D24" s="185"/>
      <c r="E24" s="185"/>
      <c r="F24" s="185"/>
      <c r="G24" s="185"/>
      <c r="H24" s="185"/>
      <c r="I24" s="185"/>
      <c r="J24" s="185"/>
      <c r="K24" s="185"/>
      <c r="L24" s="186"/>
    </row>
    <row r="25" spans="1:12" ht="24.95" customHeight="1" x14ac:dyDescent="0.25">
      <c r="A25" s="83">
        <v>1</v>
      </c>
      <c r="B25" s="182" t="s">
        <v>10</v>
      </c>
      <c r="C25" s="182"/>
      <c r="D25" s="182"/>
      <c r="E25" s="182"/>
      <c r="F25" s="182"/>
      <c r="G25" s="182"/>
      <c r="H25" s="182"/>
      <c r="I25" s="183"/>
      <c r="J25" s="84" t="s">
        <v>8</v>
      </c>
      <c r="K25" s="85">
        <f>SUM(K26:K34)</f>
        <v>56332.795859999998</v>
      </c>
      <c r="L25" s="86">
        <f>SUM(L26:L34)</f>
        <v>56332.795859999998</v>
      </c>
    </row>
    <row r="26" spans="1:12" ht="24.95" customHeight="1" x14ac:dyDescent="0.25">
      <c r="A26" s="47" t="s">
        <v>7</v>
      </c>
      <c r="B26" s="6" t="s">
        <v>18</v>
      </c>
      <c r="C26" s="6" t="s">
        <v>15</v>
      </c>
      <c r="D26" s="6" t="s">
        <v>16</v>
      </c>
      <c r="E26" s="11" t="s">
        <v>17</v>
      </c>
      <c r="F26" s="6" t="s">
        <v>12</v>
      </c>
      <c r="G26" s="7">
        <v>1</v>
      </c>
      <c r="H26" s="10">
        <v>3</v>
      </c>
      <c r="I26" s="8">
        <v>271.47000000000003</v>
      </c>
      <c r="J26" s="8">
        <f t="shared" ref="J26:J34" si="0">G26*H26*I26</f>
        <v>814.41000000000008</v>
      </c>
      <c r="K26" s="8">
        <f>J26+(J26*$K$22)</f>
        <v>994.55749200000014</v>
      </c>
      <c r="L26" s="48">
        <f>K26-(K26*$L$22)</f>
        <v>994.55749200000014</v>
      </c>
    </row>
    <row r="27" spans="1:12" ht="24.95" customHeight="1" x14ac:dyDescent="0.25">
      <c r="A27" s="47" t="s">
        <v>19</v>
      </c>
      <c r="B27" s="6" t="s">
        <v>18</v>
      </c>
      <c r="C27" s="6" t="s">
        <v>18</v>
      </c>
      <c r="D27" s="6" t="s">
        <v>18</v>
      </c>
      <c r="E27" s="11" t="s">
        <v>38</v>
      </c>
      <c r="F27" s="6" t="s">
        <v>12</v>
      </c>
      <c r="G27" s="9">
        <v>1</v>
      </c>
      <c r="H27" s="10">
        <v>1</v>
      </c>
      <c r="I27" s="8">
        <f>J28</f>
        <v>10720.8</v>
      </c>
      <c r="J27" s="8">
        <f t="shared" si="0"/>
        <v>10720.8</v>
      </c>
      <c r="K27" s="8">
        <f>J27+(J27*$K$22)</f>
        <v>13092.240959999999</v>
      </c>
      <c r="L27" s="48">
        <f>K27-(K27*$L$22)</f>
        <v>13092.240959999999</v>
      </c>
    </row>
    <row r="28" spans="1:12" ht="24.95" customHeight="1" x14ac:dyDescent="0.25">
      <c r="A28" s="49"/>
      <c r="B28" s="1">
        <v>90769</v>
      </c>
      <c r="C28" s="1" t="s">
        <v>18</v>
      </c>
      <c r="D28" s="1" t="s">
        <v>18</v>
      </c>
      <c r="E28" s="20" t="s">
        <v>37</v>
      </c>
      <c r="F28" s="1" t="s">
        <v>22</v>
      </c>
      <c r="G28" s="31">
        <v>1</v>
      </c>
      <c r="H28" s="12">
        <v>80</v>
      </c>
      <c r="I28" s="13">
        <v>134.01</v>
      </c>
      <c r="J28" s="13">
        <f t="shared" si="0"/>
        <v>10720.8</v>
      </c>
      <c r="K28" s="13"/>
      <c r="L28" s="92"/>
    </row>
    <row r="29" spans="1:12" ht="24.95" customHeight="1" x14ac:dyDescent="0.25">
      <c r="A29" s="47" t="s">
        <v>24</v>
      </c>
      <c r="B29" s="6" t="s">
        <v>18</v>
      </c>
      <c r="C29" s="6" t="s">
        <v>18</v>
      </c>
      <c r="D29" s="6" t="s">
        <v>18</v>
      </c>
      <c r="E29" s="11" t="s">
        <v>27</v>
      </c>
      <c r="F29" s="6" t="s">
        <v>12</v>
      </c>
      <c r="G29" s="9">
        <v>1</v>
      </c>
      <c r="H29" s="10">
        <v>1</v>
      </c>
      <c r="I29" s="8">
        <f>J30</f>
        <v>2404.3200000000002</v>
      </c>
      <c r="J29" s="8">
        <f t="shared" si="0"/>
        <v>2404.3200000000002</v>
      </c>
      <c r="K29" s="8">
        <f>J29+(J29*$K$22)</f>
        <v>2936.1555840000001</v>
      </c>
      <c r="L29" s="48">
        <f>K29-(K29*$L$22)</f>
        <v>2936.1555840000001</v>
      </c>
    </row>
    <row r="30" spans="1:12" ht="24.95" customHeight="1" x14ac:dyDescent="0.25">
      <c r="A30" s="49"/>
      <c r="B30" s="29">
        <v>90778</v>
      </c>
      <c r="C30" s="1" t="s">
        <v>18</v>
      </c>
      <c r="D30" s="1" t="s">
        <v>18</v>
      </c>
      <c r="E30" s="30" t="s">
        <v>21</v>
      </c>
      <c r="F30" s="29" t="s">
        <v>22</v>
      </c>
      <c r="G30" s="31">
        <v>1</v>
      </c>
      <c r="H30" s="12">
        <v>16</v>
      </c>
      <c r="I30" s="13">
        <v>150.27000000000001</v>
      </c>
      <c r="J30" s="13">
        <f t="shared" si="0"/>
        <v>2404.3200000000002</v>
      </c>
      <c r="K30" s="13"/>
      <c r="L30" s="92"/>
    </row>
    <row r="31" spans="1:12" ht="24.95" customHeight="1" x14ac:dyDescent="0.25">
      <c r="A31" s="47" t="s">
        <v>26</v>
      </c>
      <c r="B31" s="6" t="s">
        <v>18</v>
      </c>
      <c r="C31" s="6" t="s">
        <v>18</v>
      </c>
      <c r="D31" s="6" t="s">
        <v>18</v>
      </c>
      <c r="E31" s="11" t="s">
        <v>66</v>
      </c>
      <c r="F31" s="6" t="s">
        <v>12</v>
      </c>
      <c r="G31" s="9">
        <v>1</v>
      </c>
      <c r="H31" s="10">
        <v>1</v>
      </c>
      <c r="I31" s="8">
        <f>J32</f>
        <v>13223.76</v>
      </c>
      <c r="J31" s="8">
        <f t="shared" si="0"/>
        <v>13223.76</v>
      </c>
      <c r="K31" s="8">
        <f>J31+(J31*$K$22)</f>
        <v>16148.855712</v>
      </c>
      <c r="L31" s="48">
        <f>K31-(K31*$L$22)</f>
        <v>16148.855712</v>
      </c>
    </row>
    <row r="32" spans="1:12" ht="24.95" customHeight="1" x14ac:dyDescent="0.25">
      <c r="A32" s="49"/>
      <c r="B32" s="29">
        <v>90778</v>
      </c>
      <c r="C32" s="1" t="s">
        <v>18</v>
      </c>
      <c r="D32" s="1" t="s">
        <v>18</v>
      </c>
      <c r="E32" s="30" t="s">
        <v>21</v>
      </c>
      <c r="F32" s="29" t="s">
        <v>22</v>
      </c>
      <c r="G32" s="31">
        <v>1</v>
      </c>
      <c r="H32" s="12">
        <v>88</v>
      </c>
      <c r="I32" s="13">
        <v>150.27000000000001</v>
      </c>
      <c r="J32" s="13">
        <f t="shared" si="0"/>
        <v>13223.76</v>
      </c>
      <c r="K32" s="13"/>
      <c r="L32" s="92"/>
    </row>
    <row r="33" spans="1:12" ht="24.95" customHeight="1" x14ac:dyDescent="0.25">
      <c r="A33" s="47" t="s">
        <v>36</v>
      </c>
      <c r="B33" s="6" t="s">
        <v>18</v>
      </c>
      <c r="C33" s="6" t="s">
        <v>18</v>
      </c>
      <c r="D33" s="6" t="s">
        <v>18</v>
      </c>
      <c r="E33" s="11" t="s">
        <v>65</v>
      </c>
      <c r="F33" s="6" t="s">
        <v>12</v>
      </c>
      <c r="G33" s="9">
        <v>1</v>
      </c>
      <c r="H33" s="10">
        <v>1</v>
      </c>
      <c r="I33" s="8">
        <f>J34</f>
        <v>18965.760000000002</v>
      </c>
      <c r="J33" s="8">
        <f t="shared" si="0"/>
        <v>18965.760000000002</v>
      </c>
      <c r="K33" s="8">
        <f>J33+(J33*$K$22)</f>
        <v>23160.986112000002</v>
      </c>
      <c r="L33" s="48">
        <f>K33-(K33*$L$22)</f>
        <v>23160.986112000002</v>
      </c>
    </row>
    <row r="34" spans="1:12" ht="24.95" customHeight="1" x14ac:dyDescent="0.25">
      <c r="A34" s="49"/>
      <c r="B34" s="5">
        <v>90780</v>
      </c>
      <c r="C34" s="5" t="s">
        <v>18</v>
      </c>
      <c r="D34" s="5" t="s">
        <v>18</v>
      </c>
      <c r="E34" s="22" t="s">
        <v>25</v>
      </c>
      <c r="F34" s="5" t="s">
        <v>22</v>
      </c>
      <c r="G34" s="27">
        <v>1</v>
      </c>
      <c r="H34" s="12">
        <v>352</v>
      </c>
      <c r="I34" s="13">
        <v>53.88</v>
      </c>
      <c r="J34" s="13">
        <f t="shared" si="0"/>
        <v>18965.760000000002</v>
      </c>
      <c r="K34" s="13"/>
      <c r="L34" s="92"/>
    </row>
    <row r="35" spans="1:12" ht="24.95" customHeight="1" x14ac:dyDescent="0.25">
      <c r="A35" s="50">
        <v>2</v>
      </c>
      <c r="B35" s="187" t="s">
        <v>28</v>
      </c>
      <c r="C35" s="187"/>
      <c r="D35" s="187"/>
      <c r="E35" s="187"/>
      <c r="F35" s="187"/>
      <c r="G35" s="187"/>
      <c r="H35" s="187"/>
      <c r="I35" s="188"/>
      <c r="J35" s="78" t="s">
        <v>8</v>
      </c>
      <c r="K35" s="75">
        <f>SUM(K36:K39)</f>
        <v>1296.9144000000001</v>
      </c>
      <c r="L35" s="68">
        <f>SUM(L36:L39)</f>
        <v>1296.9144000000001</v>
      </c>
    </row>
    <row r="36" spans="1:12" ht="24.95" customHeight="1" x14ac:dyDescent="0.25">
      <c r="A36" s="47" t="s">
        <v>29</v>
      </c>
      <c r="B36" s="6" t="s">
        <v>18</v>
      </c>
      <c r="C36" s="6" t="s">
        <v>18</v>
      </c>
      <c r="D36" s="6" t="s">
        <v>18</v>
      </c>
      <c r="E36" s="11" t="s">
        <v>30</v>
      </c>
      <c r="F36" s="6" t="s">
        <v>12</v>
      </c>
      <c r="G36" s="7">
        <v>1</v>
      </c>
      <c r="H36" s="10">
        <v>1</v>
      </c>
      <c r="I36" s="8">
        <f>J37</f>
        <v>598.56000000000006</v>
      </c>
      <c r="J36" s="8">
        <f>G36*H36*I36</f>
        <v>598.56000000000006</v>
      </c>
      <c r="K36" s="8">
        <f>J36+(J36*$K$22)</f>
        <v>730.96147200000007</v>
      </c>
      <c r="L36" s="48">
        <f>K36-(K36*$L$22)</f>
        <v>730.96147200000007</v>
      </c>
    </row>
    <row r="37" spans="1:12" ht="24.95" customHeight="1" x14ac:dyDescent="0.25">
      <c r="A37" s="49"/>
      <c r="B37" s="1">
        <v>88316</v>
      </c>
      <c r="C37" s="1" t="s">
        <v>18</v>
      </c>
      <c r="D37" s="1" t="s">
        <v>18</v>
      </c>
      <c r="E37" s="23" t="s">
        <v>31</v>
      </c>
      <c r="F37" s="1" t="s">
        <v>22</v>
      </c>
      <c r="G37" s="28">
        <v>1</v>
      </c>
      <c r="H37" s="12">
        <v>24</v>
      </c>
      <c r="I37" s="13">
        <v>24.94</v>
      </c>
      <c r="J37" s="13">
        <f>G37*H37*I37</f>
        <v>598.56000000000006</v>
      </c>
      <c r="K37" s="13"/>
      <c r="L37" s="92"/>
    </row>
    <row r="38" spans="1:12" ht="24.95" customHeight="1" x14ac:dyDescent="0.25">
      <c r="A38" s="47" t="s">
        <v>32</v>
      </c>
      <c r="B38" s="6" t="s">
        <v>18</v>
      </c>
      <c r="C38" s="6" t="s">
        <v>18</v>
      </c>
      <c r="D38" s="6" t="s">
        <v>18</v>
      </c>
      <c r="E38" s="11" t="s">
        <v>33</v>
      </c>
      <c r="F38" s="6" t="s">
        <v>12</v>
      </c>
      <c r="G38" s="7">
        <v>1</v>
      </c>
      <c r="H38" s="10">
        <v>1</v>
      </c>
      <c r="I38" s="8">
        <f>J39</f>
        <v>463.43999999999994</v>
      </c>
      <c r="J38" s="8">
        <f>G38*H38*I38</f>
        <v>463.43999999999994</v>
      </c>
      <c r="K38" s="8">
        <f>J38+(J38*$K$22)</f>
        <v>565.95292799999993</v>
      </c>
      <c r="L38" s="48">
        <f>K38-(K38*$L$22)</f>
        <v>565.95292799999993</v>
      </c>
    </row>
    <row r="39" spans="1:12" ht="24.95" customHeight="1" x14ac:dyDescent="0.25">
      <c r="A39" s="49"/>
      <c r="B39" s="1">
        <v>90775</v>
      </c>
      <c r="C39" s="1" t="s">
        <v>18</v>
      </c>
      <c r="D39" s="1" t="s">
        <v>18</v>
      </c>
      <c r="E39" s="23" t="s">
        <v>34</v>
      </c>
      <c r="F39" s="1" t="s">
        <v>22</v>
      </c>
      <c r="G39" s="28">
        <v>1</v>
      </c>
      <c r="H39" s="12">
        <v>24</v>
      </c>
      <c r="I39" s="13">
        <v>19.309999999999999</v>
      </c>
      <c r="J39" s="13">
        <f>G39*H39*I39</f>
        <v>463.43999999999994</v>
      </c>
      <c r="K39" s="13"/>
      <c r="L39" s="92"/>
    </row>
    <row r="40" spans="1:12" ht="24.95" customHeight="1" x14ac:dyDescent="0.25">
      <c r="A40" s="50">
        <v>3</v>
      </c>
      <c r="B40" s="187" t="s">
        <v>35</v>
      </c>
      <c r="C40" s="187"/>
      <c r="D40" s="187"/>
      <c r="E40" s="187"/>
      <c r="F40" s="187"/>
      <c r="G40" s="187"/>
      <c r="H40" s="187"/>
      <c r="I40" s="188"/>
      <c r="J40" s="78" t="s">
        <v>8</v>
      </c>
      <c r="K40" s="75">
        <f>SUM(K41:K45)</f>
        <v>1680.5201864000001</v>
      </c>
      <c r="L40" s="68">
        <f>SUM(L41:L45)</f>
        <v>1680.5201864000001</v>
      </c>
    </row>
    <row r="41" spans="1:12" ht="24.95" customHeight="1" x14ac:dyDescent="0.25">
      <c r="A41" s="47" t="s">
        <v>40</v>
      </c>
      <c r="B41" s="6">
        <v>97638</v>
      </c>
      <c r="C41" s="6" t="s">
        <v>18</v>
      </c>
      <c r="D41" s="6" t="s">
        <v>18</v>
      </c>
      <c r="E41" s="14" t="s">
        <v>53</v>
      </c>
      <c r="F41" s="6" t="s">
        <v>39</v>
      </c>
      <c r="G41" s="7">
        <v>1</v>
      </c>
      <c r="H41" s="10">
        <v>73.45</v>
      </c>
      <c r="I41" s="8">
        <v>9.56</v>
      </c>
      <c r="J41" s="8">
        <f>G41*H41*I41</f>
        <v>702.18200000000002</v>
      </c>
      <c r="K41" s="8">
        <f>J41+(J41*$K$22)</f>
        <v>857.50465840000004</v>
      </c>
      <c r="L41" s="48">
        <f>K41-(K41*$L$22)</f>
        <v>857.50465840000004</v>
      </c>
    </row>
    <row r="42" spans="1:12" ht="24.95" customHeight="1" x14ac:dyDescent="0.25">
      <c r="A42" s="47" t="s">
        <v>41</v>
      </c>
      <c r="B42" s="6" t="s">
        <v>18</v>
      </c>
      <c r="C42" s="16" t="s">
        <v>18</v>
      </c>
      <c r="D42" s="16" t="s">
        <v>18</v>
      </c>
      <c r="E42" s="14" t="s">
        <v>42</v>
      </c>
      <c r="F42" s="6" t="s">
        <v>12</v>
      </c>
      <c r="G42" s="7">
        <v>1</v>
      </c>
      <c r="H42" s="10">
        <v>1</v>
      </c>
      <c r="I42" s="8">
        <f>J43+J44+J45</f>
        <v>673.94</v>
      </c>
      <c r="J42" s="8">
        <f>G42*H42*I42</f>
        <v>673.94</v>
      </c>
      <c r="K42" s="8">
        <f>J42+(J42*$K$22)</f>
        <v>823.01552800000013</v>
      </c>
      <c r="L42" s="48">
        <f>K42-(K42*$L$22)</f>
        <v>823.01552800000013</v>
      </c>
    </row>
    <row r="43" spans="1:12" ht="24.95" customHeight="1" x14ac:dyDescent="0.25">
      <c r="A43" s="49"/>
      <c r="B43" s="1"/>
      <c r="C43" s="1" t="s">
        <v>20</v>
      </c>
      <c r="D43" s="1">
        <v>88316</v>
      </c>
      <c r="E43" s="20" t="s">
        <v>31</v>
      </c>
      <c r="F43" s="1" t="s">
        <v>22</v>
      </c>
      <c r="G43" s="2">
        <v>1</v>
      </c>
      <c r="H43" s="87">
        <v>4</v>
      </c>
      <c r="I43" s="88">
        <v>24.94</v>
      </c>
      <c r="J43" s="88">
        <f>G43*H43*I43</f>
        <v>99.76</v>
      </c>
      <c r="K43" s="88"/>
      <c r="L43" s="92"/>
    </row>
    <row r="44" spans="1:12" ht="24.95" customHeight="1" x14ac:dyDescent="0.25">
      <c r="A44" s="49"/>
      <c r="B44" s="1"/>
      <c r="C44" s="1" t="s">
        <v>15</v>
      </c>
      <c r="D44" s="1">
        <v>37526</v>
      </c>
      <c r="E44" s="24" t="s">
        <v>67</v>
      </c>
      <c r="F44" s="1" t="s">
        <v>12</v>
      </c>
      <c r="G44" s="2">
        <v>1</v>
      </c>
      <c r="H44" s="12">
        <v>10</v>
      </c>
      <c r="I44" s="13">
        <v>4.4400000000000004</v>
      </c>
      <c r="J44" s="13">
        <f>G44*H44*I44</f>
        <v>44.400000000000006</v>
      </c>
      <c r="K44" s="13"/>
      <c r="L44" s="92"/>
    </row>
    <row r="45" spans="1:12" ht="24.95" customHeight="1" x14ac:dyDescent="0.25">
      <c r="A45" s="49"/>
      <c r="B45" s="1"/>
      <c r="C45" s="1" t="s">
        <v>15</v>
      </c>
      <c r="D45" s="5" t="s">
        <v>156</v>
      </c>
      <c r="E45" s="24" t="s">
        <v>155</v>
      </c>
      <c r="F45" s="1" t="s">
        <v>12</v>
      </c>
      <c r="G45" s="2">
        <v>1</v>
      </c>
      <c r="H45" s="12">
        <v>1</v>
      </c>
      <c r="I45" s="13">
        <v>529.78</v>
      </c>
      <c r="J45" s="13">
        <f>G45*H45*I45</f>
        <v>529.78</v>
      </c>
      <c r="K45" s="13"/>
      <c r="L45" s="92"/>
    </row>
    <row r="46" spans="1:12" ht="24.95" customHeight="1" x14ac:dyDescent="0.25">
      <c r="A46" s="50">
        <v>4</v>
      </c>
      <c r="B46" s="187" t="s">
        <v>43</v>
      </c>
      <c r="C46" s="187"/>
      <c r="D46" s="187"/>
      <c r="E46" s="187"/>
      <c r="F46" s="187"/>
      <c r="G46" s="187"/>
      <c r="H46" s="187"/>
      <c r="I46" s="188"/>
      <c r="J46" s="78" t="s">
        <v>8</v>
      </c>
      <c r="K46" s="75">
        <f>SUM(K47:K47)</f>
        <v>758.99607191999985</v>
      </c>
      <c r="L46" s="68">
        <f>SUM(L47:L47)</f>
        <v>758.99607191999985</v>
      </c>
    </row>
    <row r="47" spans="1:12" ht="24.95" customHeight="1" x14ac:dyDescent="0.25">
      <c r="A47" s="47" t="s">
        <v>45</v>
      </c>
      <c r="B47" s="6">
        <v>102218</v>
      </c>
      <c r="C47" s="16"/>
      <c r="D47" s="16"/>
      <c r="E47" s="17" t="s">
        <v>80</v>
      </c>
      <c r="F47" s="6" t="s">
        <v>39</v>
      </c>
      <c r="G47" s="9">
        <v>1</v>
      </c>
      <c r="H47" s="10">
        <v>32.07</v>
      </c>
      <c r="I47" s="8">
        <v>19.38</v>
      </c>
      <c r="J47" s="8">
        <f t="shared" ref="J47" si="1">G47*H47*I47</f>
        <v>621.51659999999993</v>
      </c>
      <c r="K47" s="8">
        <f>J47+(J47*$K$22)</f>
        <v>758.99607191999985</v>
      </c>
      <c r="L47" s="48">
        <f>K47-(K47*$L$22)</f>
        <v>758.99607191999985</v>
      </c>
    </row>
    <row r="48" spans="1:12" ht="24.95" customHeight="1" x14ac:dyDescent="0.25">
      <c r="A48" s="50">
        <v>5</v>
      </c>
      <c r="B48" s="187" t="s">
        <v>57</v>
      </c>
      <c r="C48" s="187"/>
      <c r="D48" s="187"/>
      <c r="E48" s="187"/>
      <c r="F48" s="187"/>
      <c r="G48" s="187"/>
      <c r="H48" s="187"/>
      <c r="I48" s="188"/>
      <c r="J48" s="78" t="s">
        <v>8</v>
      </c>
      <c r="K48" s="75">
        <f>SUM(K49:K59)</f>
        <v>182029.01899999997</v>
      </c>
      <c r="L48" s="68">
        <f>SUM(L49:L59)</f>
        <v>182029.01899999997</v>
      </c>
    </row>
    <row r="49" spans="1:12" ht="24.95" customHeight="1" x14ac:dyDescent="0.25">
      <c r="A49" s="53" t="s">
        <v>58</v>
      </c>
      <c r="B49" s="6">
        <v>88485</v>
      </c>
      <c r="C49" s="16"/>
      <c r="D49" s="16"/>
      <c r="E49" s="17" t="s">
        <v>76</v>
      </c>
      <c r="F49" s="6" t="s">
        <v>39</v>
      </c>
      <c r="G49" s="36">
        <v>1</v>
      </c>
      <c r="H49" s="37">
        <v>555</v>
      </c>
      <c r="I49" s="38">
        <v>5.0599999999999996</v>
      </c>
      <c r="J49" s="38">
        <f>G49*H49*I49</f>
        <v>2808.2999999999997</v>
      </c>
      <c r="K49" s="38">
        <f>J49+(J49*$K$22)</f>
        <v>3429.4959599999997</v>
      </c>
      <c r="L49" s="48">
        <f>K49-(K49*$L$22)</f>
        <v>3429.4959599999997</v>
      </c>
    </row>
    <row r="50" spans="1:12" ht="24.95" customHeight="1" x14ac:dyDescent="0.25">
      <c r="A50" s="53" t="s">
        <v>60</v>
      </c>
      <c r="B50" s="35">
        <v>88489</v>
      </c>
      <c r="C50" s="35" t="s">
        <v>18</v>
      </c>
      <c r="D50" s="35" t="s">
        <v>18</v>
      </c>
      <c r="E50" s="14" t="s">
        <v>59</v>
      </c>
      <c r="F50" s="35" t="s">
        <v>39</v>
      </c>
      <c r="G50" s="36">
        <v>1</v>
      </c>
      <c r="H50" s="37">
        <v>555</v>
      </c>
      <c r="I50" s="38">
        <v>14.45</v>
      </c>
      <c r="J50" s="38">
        <f>G50*H50*I50</f>
        <v>8019.75</v>
      </c>
      <c r="K50" s="38">
        <f>J50+(J50*$K$22)</f>
        <v>9793.7186999999994</v>
      </c>
      <c r="L50" s="48">
        <f>K50-(K50*$L$22)</f>
        <v>9793.7186999999994</v>
      </c>
    </row>
    <row r="51" spans="1:12" ht="24.95" customHeight="1" x14ac:dyDescent="0.25">
      <c r="A51" s="53" t="s">
        <v>62</v>
      </c>
      <c r="B51" s="6">
        <v>88484</v>
      </c>
      <c r="C51" s="35" t="s">
        <v>18</v>
      </c>
      <c r="D51" s="35" t="s">
        <v>18</v>
      </c>
      <c r="E51" s="17" t="s">
        <v>78</v>
      </c>
      <c r="F51" s="6" t="s">
        <v>39</v>
      </c>
      <c r="G51" s="36">
        <v>1</v>
      </c>
      <c r="H51" s="39">
        <v>8</v>
      </c>
      <c r="I51" s="38">
        <v>6.18</v>
      </c>
      <c r="J51" s="38">
        <f>G51*H51*I51</f>
        <v>49.44</v>
      </c>
      <c r="K51" s="38">
        <f>J51+(J51*$K$22)</f>
        <v>60.376127999999994</v>
      </c>
      <c r="L51" s="48">
        <f>K51-(K51*$L$22)</f>
        <v>60.376127999999994</v>
      </c>
    </row>
    <row r="52" spans="1:12" ht="24.95" customHeight="1" x14ac:dyDescent="0.25">
      <c r="A52" s="47" t="s">
        <v>69</v>
      </c>
      <c r="B52" s="6">
        <v>88488</v>
      </c>
      <c r="C52" s="6" t="s">
        <v>18</v>
      </c>
      <c r="D52" s="6" t="s">
        <v>18</v>
      </c>
      <c r="E52" s="14" t="s">
        <v>61</v>
      </c>
      <c r="F52" s="6" t="s">
        <v>39</v>
      </c>
      <c r="G52" s="36">
        <v>1</v>
      </c>
      <c r="H52" s="39">
        <v>8</v>
      </c>
      <c r="I52" s="38">
        <v>17.170000000000002</v>
      </c>
      <c r="J52" s="38">
        <f>G52*H52*I52</f>
        <v>137.36000000000001</v>
      </c>
      <c r="K52" s="38">
        <f>J52+(J52*$K$22)</f>
        <v>167.744032</v>
      </c>
      <c r="L52" s="48">
        <f>K52-(K52*$L$22)</f>
        <v>167.744032</v>
      </c>
    </row>
    <row r="53" spans="1:12" ht="24.95" customHeight="1" x14ac:dyDescent="0.25">
      <c r="A53" s="47" t="s">
        <v>71</v>
      </c>
      <c r="B53" s="6" t="s">
        <v>18</v>
      </c>
      <c r="C53" s="6" t="s">
        <v>18</v>
      </c>
      <c r="D53" s="6" t="s">
        <v>18</v>
      </c>
      <c r="E53" s="14" t="s">
        <v>214</v>
      </c>
      <c r="F53" s="6" t="s">
        <v>39</v>
      </c>
      <c r="G53" s="36">
        <v>1</v>
      </c>
      <c r="H53" s="39">
        <v>15</v>
      </c>
      <c r="I53" s="38">
        <f>(J54+J55+J56+J57)/H53</f>
        <v>126.84333333333333</v>
      </c>
      <c r="J53" s="38">
        <f t="shared" ref="J53:J58" si="2">G53*H53*I53</f>
        <v>1902.65</v>
      </c>
      <c r="K53" s="38">
        <f>J53+(J53*$K$22)</f>
        <v>2323.5161800000001</v>
      </c>
      <c r="L53" s="48">
        <f>K53-(K53*$L$22)</f>
        <v>2323.5161800000001</v>
      </c>
    </row>
    <row r="54" spans="1:12" ht="24.95" customHeight="1" x14ac:dyDescent="0.25">
      <c r="A54" s="89"/>
      <c r="B54" s="1">
        <v>88273</v>
      </c>
      <c r="C54" s="1" t="s">
        <v>18</v>
      </c>
      <c r="D54" s="1" t="s">
        <v>18</v>
      </c>
      <c r="E54" s="20" t="s">
        <v>63</v>
      </c>
      <c r="F54" s="1" t="s">
        <v>22</v>
      </c>
      <c r="G54" s="2">
        <v>1</v>
      </c>
      <c r="H54" s="33">
        <v>2</v>
      </c>
      <c r="I54" s="34">
        <v>30.59</v>
      </c>
      <c r="J54" s="34">
        <f t="shared" si="2"/>
        <v>61.18</v>
      </c>
      <c r="K54" s="34"/>
      <c r="L54" s="92"/>
    </row>
    <row r="55" spans="1:12" ht="24.95" customHeight="1" x14ac:dyDescent="0.25">
      <c r="A55" s="89"/>
      <c r="B55" s="1">
        <v>88316</v>
      </c>
      <c r="C55" s="1" t="s">
        <v>18</v>
      </c>
      <c r="D55" s="1" t="s">
        <v>18</v>
      </c>
      <c r="E55" s="20" t="s">
        <v>31</v>
      </c>
      <c r="F55" s="1" t="s">
        <v>22</v>
      </c>
      <c r="G55" s="2">
        <v>1</v>
      </c>
      <c r="H55" s="33">
        <v>2</v>
      </c>
      <c r="I55" s="34">
        <v>24.94</v>
      </c>
      <c r="J55" s="34">
        <f t="shared" si="2"/>
        <v>49.88</v>
      </c>
      <c r="K55" s="34"/>
      <c r="L55" s="92"/>
    </row>
    <row r="56" spans="1:12" ht="24.95" customHeight="1" x14ac:dyDescent="0.25">
      <c r="A56" s="49"/>
      <c r="B56" s="1" t="s">
        <v>18</v>
      </c>
      <c r="C56" s="1" t="s">
        <v>15</v>
      </c>
      <c r="D56" s="5" t="s">
        <v>131</v>
      </c>
      <c r="E56" s="90" t="s">
        <v>215</v>
      </c>
      <c r="F56" s="1" t="s">
        <v>12</v>
      </c>
      <c r="G56" s="2">
        <v>1</v>
      </c>
      <c r="H56" s="33">
        <v>4</v>
      </c>
      <c r="I56" s="34">
        <v>424.6</v>
      </c>
      <c r="J56" s="34">
        <f t="shared" si="2"/>
        <v>1698.4</v>
      </c>
      <c r="K56" s="34"/>
      <c r="L56" s="92"/>
    </row>
    <row r="57" spans="1:12" ht="24.95" customHeight="1" x14ac:dyDescent="0.25">
      <c r="A57" s="49"/>
      <c r="B57" s="1" t="s">
        <v>18</v>
      </c>
      <c r="C57" s="1" t="s">
        <v>15</v>
      </c>
      <c r="D57" s="5" t="s">
        <v>156</v>
      </c>
      <c r="E57" s="90" t="s">
        <v>216</v>
      </c>
      <c r="F57" s="1" t="s">
        <v>12</v>
      </c>
      <c r="G57" s="2">
        <v>1</v>
      </c>
      <c r="H57" s="33">
        <v>1</v>
      </c>
      <c r="I57" s="34">
        <v>93.19</v>
      </c>
      <c r="J57" s="34">
        <f t="shared" si="2"/>
        <v>93.19</v>
      </c>
      <c r="K57" s="34"/>
      <c r="L57" s="92"/>
    </row>
    <row r="58" spans="1:12" ht="24.95" customHeight="1" x14ac:dyDescent="0.25">
      <c r="A58" s="47" t="s">
        <v>72</v>
      </c>
      <c r="B58" s="6">
        <v>101727</v>
      </c>
      <c r="C58" s="6" t="s">
        <v>18</v>
      </c>
      <c r="D58" s="6" t="s">
        <v>18</v>
      </c>
      <c r="E58" s="17" t="s">
        <v>64</v>
      </c>
      <c r="F58" s="6" t="s">
        <v>39</v>
      </c>
      <c r="G58" s="36">
        <v>1</v>
      </c>
      <c r="H58" s="39">
        <v>400</v>
      </c>
      <c r="I58" s="38">
        <v>192.39</v>
      </c>
      <c r="J58" s="38">
        <f t="shared" si="2"/>
        <v>76956</v>
      </c>
      <c r="K58" s="38">
        <f>J58+(J58*$K$22)</f>
        <v>93978.667199999996</v>
      </c>
      <c r="L58" s="48">
        <f>K58-(K58*$L$22)</f>
        <v>93978.667199999996</v>
      </c>
    </row>
    <row r="59" spans="1:12" ht="24.95" customHeight="1" x14ac:dyDescent="0.25">
      <c r="A59" s="47" t="s">
        <v>73</v>
      </c>
      <c r="B59" s="6" t="s">
        <v>18</v>
      </c>
      <c r="C59" s="6" t="s">
        <v>70</v>
      </c>
      <c r="D59" s="6">
        <v>39511</v>
      </c>
      <c r="E59" s="14" t="s">
        <v>75</v>
      </c>
      <c r="F59" s="6" t="s">
        <v>39</v>
      </c>
      <c r="G59" s="36">
        <v>1</v>
      </c>
      <c r="H59" s="39">
        <v>400</v>
      </c>
      <c r="I59" s="38">
        <v>147.96</v>
      </c>
      <c r="J59" s="38">
        <f>G59*H59*I59</f>
        <v>59184</v>
      </c>
      <c r="K59" s="38">
        <f>J59+(J59*$K$22)</f>
        <v>72275.500799999994</v>
      </c>
      <c r="L59" s="48">
        <f>K59-(K59*$L$22)</f>
        <v>72275.500799999994</v>
      </c>
    </row>
    <row r="60" spans="1:12" ht="24.95" customHeight="1" x14ac:dyDescent="0.25">
      <c r="A60" s="50">
        <v>6</v>
      </c>
      <c r="B60" s="187" t="s">
        <v>217</v>
      </c>
      <c r="C60" s="187"/>
      <c r="D60" s="187"/>
      <c r="E60" s="187"/>
      <c r="F60" s="187"/>
      <c r="G60" s="187"/>
      <c r="H60" s="187"/>
      <c r="I60" s="188"/>
      <c r="J60" s="78" t="s">
        <v>8</v>
      </c>
      <c r="K60" s="75">
        <f>SUM(K61:K88)</f>
        <v>8002.2554244799985</v>
      </c>
      <c r="L60" s="68">
        <f>SUM(L61:L88)</f>
        <v>8002.2554244799985</v>
      </c>
    </row>
    <row r="61" spans="1:12" ht="24.95" customHeight="1" x14ac:dyDescent="0.25">
      <c r="A61" s="47" t="s">
        <v>81</v>
      </c>
      <c r="B61" s="6" t="s">
        <v>18</v>
      </c>
      <c r="C61" s="6" t="s">
        <v>18</v>
      </c>
      <c r="D61" s="6" t="s">
        <v>18</v>
      </c>
      <c r="E61" s="26" t="s">
        <v>218</v>
      </c>
      <c r="F61" s="6" t="s">
        <v>12</v>
      </c>
      <c r="G61" s="9">
        <v>1</v>
      </c>
      <c r="H61" s="10">
        <v>2</v>
      </c>
      <c r="I61" s="8">
        <f>SUM(J62:J68)</f>
        <v>1245.0981999999999</v>
      </c>
      <c r="J61" s="38">
        <f>G61*H61*I61</f>
        <v>2490.1963999999998</v>
      </c>
      <c r="K61" s="38">
        <f>J61+(J61*$K$22)</f>
        <v>3041.0278436799999</v>
      </c>
      <c r="L61" s="48">
        <f>K61-(K61*$L$22)</f>
        <v>3041.0278436799999</v>
      </c>
    </row>
    <row r="62" spans="1:12" ht="24.95" customHeight="1" x14ac:dyDescent="0.25">
      <c r="A62" s="54"/>
      <c r="B62" s="1">
        <v>88274</v>
      </c>
      <c r="C62" s="1" t="s">
        <v>18</v>
      </c>
      <c r="D62" s="1" t="s">
        <v>18</v>
      </c>
      <c r="E62" s="20" t="s">
        <v>219</v>
      </c>
      <c r="F62" s="1" t="s">
        <v>22</v>
      </c>
      <c r="G62" s="2">
        <v>1</v>
      </c>
      <c r="H62" s="33">
        <v>3</v>
      </c>
      <c r="I62" s="34">
        <v>32.54</v>
      </c>
      <c r="J62" s="34">
        <f t="shared" ref="J62:J71" si="3">G62*H62*I62</f>
        <v>97.62</v>
      </c>
      <c r="K62" s="34"/>
      <c r="L62" s="92"/>
    </row>
    <row r="63" spans="1:12" ht="24.95" customHeight="1" x14ac:dyDescent="0.25">
      <c r="A63" s="54"/>
      <c r="B63" s="1">
        <v>88243</v>
      </c>
      <c r="C63" s="1" t="s">
        <v>18</v>
      </c>
      <c r="D63" s="1" t="s">
        <v>18</v>
      </c>
      <c r="E63" s="20" t="s">
        <v>82</v>
      </c>
      <c r="F63" s="1" t="s">
        <v>22</v>
      </c>
      <c r="G63" s="2">
        <v>1</v>
      </c>
      <c r="H63" s="33">
        <v>3</v>
      </c>
      <c r="I63" s="34">
        <v>25.64</v>
      </c>
      <c r="J63" s="34">
        <f t="shared" si="3"/>
        <v>76.92</v>
      </c>
      <c r="K63" s="34"/>
      <c r="L63" s="92"/>
    </row>
    <row r="64" spans="1:12" ht="24.95" customHeight="1" x14ac:dyDescent="0.25">
      <c r="A64" s="54"/>
      <c r="B64" s="1">
        <v>100861</v>
      </c>
      <c r="C64" s="1" t="s">
        <v>18</v>
      </c>
      <c r="D64" s="1" t="s">
        <v>18</v>
      </c>
      <c r="E64" s="20" t="s">
        <v>220</v>
      </c>
      <c r="F64" s="1" t="s">
        <v>12</v>
      </c>
      <c r="G64" s="2">
        <v>1</v>
      </c>
      <c r="H64" s="33">
        <v>2</v>
      </c>
      <c r="I64" s="34">
        <v>39.21</v>
      </c>
      <c r="J64" s="34">
        <f t="shared" si="3"/>
        <v>78.42</v>
      </c>
      <c r="K64" s="34"/>
      <c r="L64" s="92"/>
    </row>
    <row r="65" spans="1:12" ht="24.95" customHeight="1" x14ac:dyDescent="0.25">
      <c r="A65" s="54"/>
      <c r="B65" s="91"/>
      <c r="C65" s="1" t="s">
        <v>15</v>
      </c>
      <c r="D65" s="1">
        <v>11795</v>
      </c>
      <c r="E65" s="20" t="s">
        <v>221</v>
      </c>
      <c r="F65" s="1" t="s">
        <v>39</v>
      </c>
      <c r="G65" s="2">
        <v>1</v>
      </c>
      <c r="H65" s="33">
        <v>1.38</v>
      </c>
      <c r="I65" s="34">
        <v>530.64</v>
      </c>
      <c r="J65" s="34">
        <f t="shared" si="3"/>
        <v>732.28319999999997</v>
      </c>
      <c r="K65" s="34"/>
      <c r="L65" s="92"/>
    </row>
    <row r="66" spans="1:12" ht="24.95" customHeight="1" x14ac:dyDescent="0.25">
      <c r="A66" s="54"/>
      <c r="B66" s="19"/>
      <c r="C66" s="1" t="s">
        <v>15</v>
      </c>
      <c r="D66" s="1">
        <v>1743</v>
      </c>
      <c r="E66" s="20" t="s">
        <v>222</v>
      </c>
      <c r="F66" s="1" t="s">
        <v>12</v>
      </c>
      <c r="G66" s="2">
        <v>1</v>
      </c>
      <c r="H66" s="33">
        <v>1</v>
      </c>
      <c r="I66" s="34">
        <v>181.31</v>
      </c>
      <c r="J66" s="34">
        <f t="shared" si="3"/>
        <v>181.31</v>
      </c>
      <c r="K66" s="34"/>
      <c r="L66" s="92"/>
    </row>
    <row r="67" spans="1:12" ht="24.95" customHeight="1" x14ac:dyDescent="0.25">
      <c r="A67" s="54"/>
      <c r="B67" s="19"/>
      <c r="C67" s="1" t="s">
        <v>15</v>
      </c>
      <c r="D67" s="1">
        <v>37329</v>
      </c>
      <c r="E67" s="20" t="s">
        <v>223</v>
      </c>
      <c r="F67" s="1" t="s">
        <v>224</v>
      </c>
      <c r="G67" s="2">
        <v>1</v>
      </c>
      <c r="H67" s="33">
        <v>0.5</v>
      </c>
      <c r="I67" s="34">
        <v>77.91</v>
      </c>
      <c r="J67" s="34">
        <f t="shared" si="3"/>
        <v>38.954999999999998</v>
      </c>
      <c r="K67" s="34"/>
      <c r="L67" s="92"/>
    </row>
    <row r="68" spans="1:12" ht="24.95" customHeight="1" x14ac:dyDescent="0.25">
      <c r="A68" s="54"/>
      <c r="B68" s="19"/>
      <c r="C68" s="1" t="s">
        <v>15</v>
      </c>
      <c r="D68" s="1">
        <v>4823</v>
      </c>
      <c r="E68" s="20" t="s">
        <v>225</v>
      </c>
      <c r="F68" s="1" t="s">
        <v>224</v>
      </c>
      <c r="G68" s="2">
        <v>1</v>
      </c>
      <c r="H68" s="33">
        <v>1</v>
      </c>
      <c r="I68" s="34">
        <v>39.590000000000003</v>
      </c>
      <c r="J68" s="34">
        <f t="shared" si="3"/>
        <v>39.590000000000003</v>
      </c>
      <c r="K68" s="34"/>
      <c r="L68" s="92"/>
    </row>
    <row r="69" spans="1:12" ht="24.95" customHeight="1" x14ac:dyDescent="0.25">
      <c r="A69" s="47" t="s">
        <v>83</v>
      </c>
      <c r="B69" s="6">
        <v>86909</v>
      </c>
      <c r="C69" s="6" t="s">
        <v>18</v>
      </c>
      <c r="D69" s="6" t="s">
        <v>18</v>
      </c>
      <c r="E69" s="14" t="s">
        <v>226</v>
      </c>
      <c r="F69" s="6" t="s">
        <v>12</v>
      </c>
      <c r="G69" s="9">
        <v>1</v>
      </c>
      <c r="H69" s="10">
        <v>2</v>
      </c>
      <c r="I69" s="38">
        <v>144.4</v>
      </c>
      <c r="J69" s="38">
        <f t="shared" si="3"/>
        <v>288.8</v>
      </c>
      <c r="K69" s="38">
        <f>J69+(J69*$K$22)</f>
        <v>352.68256000000002</v>
      </c>
      <c r="L69" s="48">
        <f>K69-(K69*$L$22)</f>
        <v>352.68256000000002</v>
      </c>
    </row>
    <row r="70" spans="1:12" ht="24.95" customHeight="1" x14ac:dyDescent="0.25">
      <c r="A70" s="47" t="s">
        <v>84</v>
      </c>
      <c r="B70" s="6">
        <v>86881</v>
      </c>
      <c r="C70" s="6" t="s">
        <v>18</v>
      </c>
      <c r="D70" s="6" t="s">
        <v>18</v>
      </c>
      <c r="E70" s="14" t="s">
        <v>227</v>
      </c>
      <c r="F70" s="6" t="s">
        <v>12</v>
      </c>
      <c r="G70" s="9">
        <v>1</v>
      </c>
      <c r="H70" s="10">
        <v>2</v>
      </c>
      <c r="I70" s="38">
        <v>153.91999999999999</v>
      </c>
      <c r="J70" s="38">
        <f t="shared" si="3"/>
        <v>307.83999999999997</v>
      </c>
      <c r="K70" s="38">
        <f>J70+(J70*$K$22)</f>
        <v>375.93420799999996</v>
      </c>
      <c r="L70" s="48">
        <f>K70-(K70*$L$22)</f>
        <v>375.93420799999996</v>
      </c>
    </row>
    <row r="71" spans="1:12" ht="24.95" customHeight="1" x14ac:dyDescent="0.25">
      <c r="A71" s="47" t="s">
        <v>85</v>
      </c>
      <c r="B71" s="6">
        <v>86887</v>
      </c>
      <c r="C71" s="6" t="s">
        <v>18</v>
      </c>
      <c r="D71" s="6" t="s">
        <v>18</v>
      </c>
      <c r="E71" s="14" t="s">
        <v>228</v>
      </c>
      <c r="F71" s="6" t="s">
        <v>12</v>
      </c>
      <c r="G71" s="9">
        <v>1</v>
      </c>
      <c r="H71" s="10">
        <v>2</v>
      </c>
      <c r="I71" s="38">
        <v>42.03</v>
      </c>
      <c r="J71" s="38">
        <f t="shared" si="3"/>
        <v>84.06</v>
      </c>
      <c r="K71" s="38">
        <f>J71+(J71*$K$22)</f>
        <v>102.654072</v>
      </c>
      <c r="L71" s="48">
        <f>K71-(K71*$L$22)</f>
        <v>102.654072</v>
      </c>
    </row>
    <row r="72" spans="1:12" ht="24.95" customHeight="1" x14ac:dyDescent="0.25">
      <c r="A72" s="47" t="s">
        <v>86</v>
      </c>
      <c r="B72" s="6" t="s">
        <v>18</v>
      </c>
      <c r="C72" s="6" t="s">
        <v>18</v>
      </c>
      <c r="D72" s="6" t="s">
        <v>18</v>
      </c>
      <c r="E72" s="26" t="s">
        <v>229</v>
      </c>
      <c r="F72" s="6" t="s">
        <v>12</v>
      </c>
      <c r="G72" s="9">
        <v>1</v>
      </c>
      <c r="H72" s="10">
        <v>2</v>
      </c>
      <c r="I72" s="8">
        <f>SUM(J73:J88)</f>
        <v>1569.5839999999998</v>
      </c>
      <c r="J72" s="38">
        <f>G72*H72*I72</f>
        <v>3139.1679999999997</v>
      </c>
      <c r="K72" s="38">
        <f>J72+(J72*$K$22)</f>
        <v>3833.5519615999997</v>
      </c>
      <c r="L72" s="48">
        <f>K72-(K72*$L$22)</f>
        <v>3833.5519615999997</v>
      </c>
    </row>
    <row r="73" spans="1:12" ht="24.95" customHeight="1" x14ac:dyDescent="0.25">
      <c r="A73" s="54"/>
      <c r="B73" s="1">
        <v>88316</v>
      </c>
      <c r="C73" s="1" t="s">
        <v>18</v>
      </c>
      <c r="D73" s="1" t="s">
        <v>18</v>
      </c>
      <c r="E73" s="23" t="s">
        <v>31</v>
      </c>
      <c r="F73" s="1" t="s">
        <v>22</v>
      </c>
      <c r="G73" s="28">
        <v>1</v>
      </c>
      <c r="H73" s="91">
        <v>0.3</v>
      </c>
      <c r="I73" s="34">
        <v>24.94</v>
      </c>
      <c r="J73" s="34">
        <f t="shared" ref="J73:J74" si="4">G73*H73*I73</f>
        <v>7.4820000000000002</v>
      </c>
      <c r="K73" s="34"/>
      <c r="L73" s="92"/>
    </row>
    <row r="74" spans="1:12" ht="24.95" customHeight="1" x14ac:dyDescent="0.25">
      <c r="A74" s="54"/>
      <c r="B74" s="19"/>
      <c r="C74" s="1" t="s">
        <v>15</v>
      </c>
      <c r="D74" s="1" t="s">
        <v>131</v>
      </c>
      <c r="E74" s="20" t="s">
        <v>230</v>
      </c>
      <c r="F74" s="1" t="s">
        <v>12</v>
      </c>
      <c r="G74" s="2">
        <v>1</v>
      </c>
      <c r="H74" s="33">
        <v>1</v>
      </c>
      <c r="I74" s="34">
        <v>1076.67</v>
      </c>
      <c r="J74" s="34">
        <f t="shared" si="4"/>
        <v>1076.67</v>
      </c>
      <c r="K74" s="34"/>
      <c r="L74" s="92"/>
    </row>
    <row r="75" spans="1:12" ht="24.95" customHeight="1" x14ac:dyDescent="0.25">
      <c r="A75" s="47" t="s">
        <v>175</v>
      </c>
      <c r="B75" s="6" t="s">
        <v>18</v>
      </c>
      <c r="C75" s="6" t="s">
        <v>18</v>
      </c>
      <c r="D75" s="6" t="s">
        <v>18</v>
      </c>
      <c r="E75" s="26" t="s">
        <v>231</v>
      </c>
      <c r="F75" s="6" t="s">
        <v>12</v>
      </c>
      <c r="G75" s="9">
        <v>1</v>
      </c>
      <c r="H75" s="10">
        <v>1</v>
      </c>
      <c r="I75" s="8">
        <f>SUM(J76:J78)</f>
        <v>46.881999999999998</v>
      </c>
      <c r="J75" s="38">
        <f>G75*H75*I75</f>
        <v>46.881999999999998</v>
      </c>
      <c r="K75" s="38">
        <f>J75+(J75*$K$22)</f>
        <v>57.252298400000001</v>
      </c>
      <c r="L75" s="48">
        <f>K75-(K75*$L$22)</f>
        <v>57.252298400000001</v>
      </c>
    </row>
    <row r="76" spans="1:12" ht="24.95" customHeight="1" x14ac:dyDescent="0.25">
      <c r="A76" s="54"/>
      <c r="B76" s="1">
        <v>88316</v>
      </c>
      <c r="C76" s="1" t="s">
        <v>18</v>
      </c>
      <c r="D76" s="1" t="s">
        <v>18</v>
      </c>
      <c r="E76" s="23" t="s">
        <v>31</v>
      </c>
      <c r="F76" s="1" t="s">
        <v>22</v>
      </c>
      <c r="G76" s="28">
        <v>1</v>
      </c>
      <c r="H76" s="91">
        <v>0.3</v>
      </c>
      <c r="I76" s="34">
        <v>24.94</v>
      </c>
      <c r="J76" s="34">
        <f t="shared" ref="J76:J78" si="5">G76*H76*I76</f>
        <v>7.4820000000000002</v>
      </c>
      <c r="K76" s="34"/>
      <c r="L76" s="92"/>
    </row>
    <row r="77" spans="1:12" ht="24.95" customHeight="1" x14ac:dyDescent="0.25">
      <c r="A77" s="54"/>
      <c r="B77" s="19"/>
      <c r="C77" s="1" t="s">
        <v>15</v>
      </c>
      <c r="D77" s="1" t="s">
        <v>131</v>
      </c>
      <c r="E77" s="20" t="s">
        <v>232</v>
      </c>
      <c r="F77" s="1" t="s">
        <v>12</v>
      </c>
      <c r="G77" s="2">
        <v>1</v>
      </c>
      <c r="H77" s="33">
        <v>1</v>
      </c>
      <c r="I77" s="34">
        <v>38.04</v>
      </c>
      <c r="J77" s="34">
        <f t="shared" si="5"/>
        <v>38.04</v>
      </c>
      <c r="K77" s="34"/>
      <c r="L77" s="92"/>
    </row>
    <row r="78" spans="1:12" ht="39.950000000000003" customHeight="1" x14ac:dyDescent="0.25">
      <c r="A78" s="54"/>
      <c r="B78" s="19"/>
      <c r="C78" s="1" t="s">
        <v>15</v>
      </c>
      <c r="D78" s="1">
        <v>4350</v>
      </c>
      <c r="E78" s="20" t="s">
        <v>233</v>
      </c>
      <c r="F78" s="1" t="s">
        <v>12</v>
      </c>
      <c r="G78" s="2">
        <v>1</v>
      </c>
      <c r="H78" s="33">
        <v>2</v>
      </c>
      <c r="I78" s="34">
        <v>0.68</v>
      </c>
      <c r="J78" s="34">
        <f t="shared" si="5"/>
        <v>1.36</v>
      </c>
      <c r="K78" s="34"/>
      <c r="L78" s="92"/>
    </row>
    <row r="79" spans="1:12" ht="24.95" customHeight="1" x14ac:dyDescent="0.25">
      <c r="A79" s="47" t="s">
        <v>176</v>
      </c>
      <c r="B79" s="6" t="s">
        <v>18</v>
      </c>
      <c r="C79" s="6" t="s">
        <v>18</v>
      </c>
      <c r="D79" s="6" t="s">
        <v>18</v>
      </c>
      <c r="E79" s="26" t="s">
        <v>234</v>
      </c>
      <c r="F79" s="6" t="s">
        <v>12</v>
      </c>
      <c r="G79" s="9">
        <v>1</v>
      </c>
      <c r="H79" s="10">
        <v>1</v>
      </c>
      <c r="I79" s="8">
        <f>SUM(J80:J82)</f>
        <v>42.362000000000002</v>
      </c>
      <c r="J79" s="38">
        <f>G79*H79*I79</f>
        <v>42.362000000000002</v>
      </c>
      <c r="K79" s="38">
        <f>J79+(J79*$K$22)</f>
        <v>51.732474400000001</v>
      </c>
      <c r="L79" s="48">
        <f>K79-(K79*$L$22)</f>
        <v>51.732474400000001</v>
      </c>
    </row>
    <row r="80" spans="1:12" ht="24.95" customHeight="1" x14ac:dyDescent="0.25">
      <c r="A80" s="54"/>
      <c r="B80" s="1">
        <v>88316</v>
      </c>
      <c r="C80" s="1" t="s">
        <v>18</v>
      </c>
      <c r="D80" s="1" t="s">
        <v>18</v>
      </c>
      <c r="E80" s="23" t="s">
        <v>31</v>
      </c>
      <c r="F80" s="1" t="s">
        <v>22</v>
      </c>
      <c r="G80" s="28">
        <v>1</v>
      </c>
      <c r="H80" s="91">
        <v>0.3</v>
      </c>
      <c r="I80" s="34">
        <v>24.94</v>
      </c>
      <c r="J80" s="34">
        <f t="shared" ref="J80:J82" si="6">G80*H80*I80</f>
        <v>7.4820000000000002</v>
      </c>
      <c r="K80" s="34"/>
      <c r="L80" s="92"/>
    </row>
    <row r="81" spans="1:12" ht="24.95" customHeight="1" x14ac:dyDescent="0.25">
      <c r="A81" s="54"/>
      <c r="B81" s="19"/>
      <c r="C81" s="1" t="s">
        <v>15</v>
      </c>
      <c r="D81" s="1" t="s">
        <v>131</v>
      </c>
      <c r="E81" s="20" t="s">
        <v>235</v>
      </c>
      <c r="F81" s="1" t="s">
        <v>12</v>
      </c>
      <c r="G81" s="2">
        <v>1</v>
      </c>
      <c r="H81" s="33">
        <v>1</v>
      </c>
      <c r="I81" s="34">
        <v>33.520000000000003</v>
      </c>
      <c r="J81" s="34">
        <f t="shared" si="6"/>
        <v>33.520000000000003</v>
      </c>
      <c r="K81" s="34"/>
      <c r="L81" s="92"/>
    </row>
    <row r="82" spans="1:12" ht="39.950000000000003" customHeight="1" x14ac:dyDescent="0.25">
      <c r="A82" s="54"/>
      <c r="B82" s="19"/>
      <c r="C82" s="1" t="s">
        <v>15</v>
      </c>
      <c r="D82" s="1">
        <v>4350</v>
      </c>
      <c r="E82" s="20" t="s">
        <v>233</v>
      </c>
      <c r="F82" s="1" t="s">
        <v>12</v>
      </c>
      <c r="G82" s="2">
        <v>1</v>
      </c>
      <c r="H82" s="33">
        <v>2</v>
      </c>
      <c r="I82" s="34">
        <v>0.68</v>
      </c>
      <c r="J82" s="34">
        <f t="shared" si="6"/>
        <v>1.36</v>
      </c>
      <c r="K82" s="34"/>
      <c r="L82" s="92"/>
    </row>
    <row r="83" spans="1:12" ht="24.95" customHeight="1" x14ac:dyDescent="0.25">
      <c r="A83" s="47" t="s">
        <v>177</v>
      </c>
      <c r="B83" s="6" t="s">
        <v>18</v>
      </c>
      <c r="C83" s="6" t="s">
        <v>18</v>
      </c>
      <c r="D83" s="6" t="s">
        <v>18</v>
      </c>
      <c r="E83" s="26" t="s">
        <v>236</v>
      </c>
      <c r="F83" s="6" t="s">
        <v>12</v>
      </c>
      <c r="G83" s="9">
        <v>1</v>
      </c>
      <c r="H83" s="10">
        <v>1</v>
      </c>
      <c r="I83" s="8">
        <f>SUM(J84:J84)</f>
        <v>107.66</v>
      </c>
      <c r="J83" s="38">
        <f>G83*H83*I83</f>
        <v>107.66</v>
      </c>
      <c r="K83" s="38">
        <f>J83+(J83*$K$22)</f>
        <v>131.47439199999999</v>
      </c>
      <c r="L83" s="48">
        <f>K83-(K83*$L$22)</f>
        <v>131.47439199999999</v>
      </c>
    </row>
    <row r="84" spans="1:12" ht="24.95" customHeight="1" x14ac:dyDescent="0.25">
      <c r="A84" s="54"/>
      <c r="B84" s="19"/>
      <c r="C84" s="1" t="s">
        <v>15</v>
      </c>
      <c r="D84" s="1" t="s">
        <v>131</v>
      </c>
      <c r="E84" s="20" t="s">
        <v>237</v>
      </c>
      <c r="F84" s="1" t="s">
        <v>12</v>
      </c>
      <c r="G84" s="2">
        <v>1</v>
      </c>
      <c r="H84" s="33">
        <v>1</v>
      </c>
      <c r="I84" s="34">
        <v>107.66</v>
      </c>
      <c r="J84" s="34">
        <f t="shared" ref="J84" si="7">G84*H84*I84</f>
        <v>107.66</v>
      </c>
      <c r="K84" s="34"/>
      <c r="L84" s="92"/>
    </row>
    <row r="85" spans="1:12" ht="24.95" customHeight="1" x14ac:dyDescent="0.25">
      <c r="A85" s="47" t="s">
        <v>178</v>
      </c>
      <c r="B85" s="6" t="s">
        <v>18</v>
      </c>
      <c r="C85" s="6" t="s">
        <v>18</v>
      </c>
      <c r="D85" s="6" t="s">
        <v>18</v>
      </c>
      <c r="E85" s="26" t="s">
        <v>238</v>
      </c>
      <c r="F85" s="6" t="s">
        <v>12</v>
      </c>
      <c r="G85" s="9">
        <v>1</v>
      </c>
      <c r="H85" s="10">
        <v>1</v>
      </c>
      <c r="I85" s="8">
        <f>SUM(J86:J88)</f>
        <v>45.811999999999998</v>
      </c>
      <c r="J85" s="38">
        <f>G85*H85*I85</f>
        <v>45.811999999999998</v>
      </c>
      <c r="K85" s="38">
        <f>J85+(J85*$K$22)</f>
        <v>55.945614399999997</v>
      </c>
      <c r="L85" s="48">
        <f>K85-(K85*$L$22)</f>
        <v>55.945614399999997</v>
      </c>
    </row>
    <row r="86" spans="1:12" ht="24.95" customHeight="1" x14ac:dyDescent="0.25">
      <c r="A86" s="54"/>
      <c r="B86" s="1">
        <v>88316</v>
      </c>
      <c r="C86" s="1" t="s">
        <v>18</v>
      </c>
      <c r="D86" s="1" t="s">
        <v>18</v>
      </c>
      <c r="E86" s="23" t="s">
        <v>31</v>
      </c>
      <c r="F86" s="1" t="s">
        <v>22</v>
      </c>
      <c r="G86" s="28">
        <v>1</v>
      </c>
      <c r="H86" s="91">
        <v>0.3</v>
      </c>
      <c r="I86" s="34">
        <v>24.94</v>
      </c>
      <c r="J86" s="34">
        <f t="shared" ref="J86:J88" si="8">G86*H86*I86</f>
        <v>7.4820000000000002</v>
      </c>
      <c r="K86" s="34"/>
      <c r="L86" s="92"/>
    </row>
    <row r="87" spans="1:12" ht="24.95" customHeight="1" x14ac:dyDescent="0.25">
      <c r="A87" s="54"/>
      <c r="B87" s="19"/>
      <c r="C87" s="1" t="s">
        <v>15</v>
      </c>
      <c r="D87" s="1">
        <v>37401</v>
      </c>
      <c r="E87" s="20" t="s">
        <v>239</v>
      </c>
      <c r="F87" s="1" t="s">
        <v>12</v>
      </c>
      <c r="G87" s="2">
        <v>1</v>
      </c>
      <c r="H87" s="33">
        <v>1</v>
      </c>
      <c r="I87" s="34">
        <v>35.61</v>
      </c>
      <c r="J87" s="34">
        <f t="shared" si="8"/>
        <v>35.61</v>
      </c>
      <c r="K87" s="34"/>
      <c r="L87" s="92"/>
    </row>
    <row r="88" spans="1:12" ht="24.95" customHeight="1" x14ac:dyDescent="0.25">
      <c r="A88" s="54"/>
      <c r="B88" s="19"/>
      <c r="C88" s="1" t="s">
        <v>15</v>
      </c>
      <c r="D88" s="1">
        <v>4350</v>
      </c>
      <c r="E88" s="20" t="s">
        <v>233</v>
      </c>
      <c r="F88" s="1" t="s">
        <v>12</v>
      </c>
      <c r="G88" s="2">
        <v>1</v>
      </c>
      <c r="H88" s="33">
        <v>4</v>
      </c>
      <c r="I88" s="34">
        <v>0.68</v>
      </c>
      <c r="J88" s="34">
        <f t="shared" si="8"/>
        <v>2.72</v>
      </c>
      <c r="K88" s="34"/>
      <c r="L88" s="92"/>
    </row>
    <row r="89" spans="1:12" ht="24.95" customHeight="1" x14ac:dyDescent="0.25">
      <c r="A89" s="50">
        <v>7</v>
      </c>
      <c r="B89" s="187" t="s">
        <v>107</v>
      </c>
      <c r="C89" s="187"/>
      <c r="D89" s="187"/>
      <c r="E89" s="187"/>
      <c r="F89" s="187"/>
      <c r="G89" s="187"/>
      <c r="H89" s="187"/>
      <c r="I89" s="188"/>
      <c r="J89" s="78" t="s">
        <v>8</v>
      </c>
      <c r="K89" s="75">
        <f>SUM(K90:K182)</f>
        <v>77767.41955574129</v>
      </c>
      <c r="L89" s="68">
        <f>SUM(L90:L182)</f>
        <v>77767.41955574129</v>
      </c>
    </row>
    <row r="90" spans="1:12" ht="24.95" customHeight="1" x14ac:dyDescent="0.25">
      <c r="A90" s="64" t="s">
        <v>90</v>
      </c>
      <c r="B90" s="6">
        <v>91863</v>
      </c>
      <c r="C90" s="6" t="s">
        <v>18</v>
      </c>
      <c r="D90" s="6" t="s">
        <v>18</v>
      </c>
      <c r="E90" s="14" t="s">
        <v>109</v>
      </c>
      <c r="F90" s="6" t="s">
        <v>44</v>
      </c>
      <c r="G90" s="36">
        <v>1</v>
      </c>
      <c r="H90" s="39">
        <v>47</v>
      </c>
      <c r="I90" s="38">
        <v>13.37</v>
      </c>
      <c r="J90" s="38">
        <f t="shared" ref="J90:J141" si="9">G90*H90*I90</f>
        <v>628.39</v>
      </c>
      <c r="K90" s="38">
        <f>J90+(J90*$K$22)</f>
        <v>767.38986799999998</v>
      </c>
      <c r="L90" s="48">
        <f>K90-(K90*$L$22)</f>
        <v>767.38986799999998</v>
      </c>
    </row>
    <row r="91" spans="1:12" ht="24.95" customHeight="1" x14ac:dyDescent="0.25">
      <c r="A91" s="64" t="s">
        <v>91</v>
      </c>
      <c r="B91" s="6">
        <v>91864</v>
      </c>
      <c r="C91" s="6" t="s">
        <v>18</v>
      </c>
      <c r="D91" s="6" t="s">
        <v>18</v>
      </c>
      <c r="E91" s="14" t="s">
        <v>110</v>
      </c>
      <c r="F91" s="6" t="s">
        <v>44</v>
      </c>
      <c r="G91" s="36">
        <v>1</v>
      </c>
      <c r="H91" s="39">
        <v>21</v>
      </c>
      <c r="I91" s="38">
        <v>18.13</v>
      </c>
      <c r="J91" s="38">
        <f t="shared" si="9"/>
        <v>380.72999999999996</v>
      </c>
      <c r="K91" s="38">
        <f>J91+(J91*$K$22)</f>
        <v>464.94747599999994</v>
      </c>
      <c r="L91" s="48">
        <f>K91-(K91*$L$22)</f>
        <v>464.94747599999994</v>
      </c>
    </row>
    <row r="92" spans="1:12" ht="24.95" customHeight="1" x14ac:dyDescent="0.25">
      <c r="A92" s="61" t="s">
        <v>92</v>
      </c>
      <c r="B92" s="6">
        <v>93008</v>
      </c>
      <c r="C92" s="6" t="s">
        <v>18</v>
      </c>
      <c r="D92" s="6" t="s">
        <v>18</v>
      </c>
      <c r="E92" s="43" t="s">
        <v>240</v>
      </c>
      <c r="F92" s="42" t="s">
        <v>44</v>
      </c>
      <c r="G92" s="36">
        <v>1</v>
      </c>
      <c r="H92" s="39">
        <v>12</v>
      </c>
      <c r="I92" s="38">
        <v>22.31</v>
      </c>
      <c r="J92" s="38">
        <f t="shared" si="9"/>
        <v>267.71999999999997</v>
      </c>
      <c r="K92" s="38">
        <f>J92+(J92*$K$22)</f>
        <v>326.93966399999999</v>
      </c>
      <c r="L92" s="48">
        <f>K92-(K92*$L$22)</f>
        <v>326.93966399999999</v>
      </c>
    </row>
    <row r="93" spans="1:12" ht="24.95" customHeight="1" x14ac:dyDescent="0.25">
      <c r="A93" s="61" t="s">
        <v>98</v>
      </c>
      <c r="B93" s="6">
        <v>97238</v>
      </c>
      <c r="C93" s="6" t="s">
        <v>18</v>
      </c>
      <c r="D93" s="6" t="s">
        <v>18</v>
      </c>
      <c r="E93" s="14" t="s">
        <v>162</v>
      </c>
      <c r="F93" s="6" t="s">
        <v>44</v>
      </c>
      <c r="G93" s="36">
        <v>1</v>
      </c>
      <c r="H93" s="39">
        <v>9</v>
      </c>
      <c r="I93" s="38">
        <f>SUM(J94:J98)</f>
        <v>95.67107</v>
      </c>
      <c r="J93" s="38">
        <f t="shared" si="9"/>
        <v>861.03962999999999</v>
      </c>
      <c r="K93" s="38">
        <f>J93+(J93*$K$22)</f>
        <v>1051.501596156</v>
      </c>
      <c r="L93" s="48">
        <f>K93-(K93*$L$22)</f>
        <v>1051.501596156</v>
      </c>
    </row>
    <row r="94" spans="1:12" ht="24.95" customHeight="1" x14ac:dyDescent="0.25">
      <c r="A94" s="63"/>
      <c r="B94" s="1">
        <v>88264</v>
      </c>
      <c r="C94" s="1" t="s">
        <v>20</v>
      </c>
      <c r="D94" s="1" t="s">
        <v>18</v>
      </c>
      <c r="E94" s="20" t="s">
        <v>112</v>
      </c>
      <c r="F94" s="1" t="s">
        <v>22</v>
      </c>
      <c r="G94" s="2">
        <v>8.5199999999999998E-2</v>
      </c>
      <c r="H94" s="44">
        <v>1</v>
      </c>
      <c r="I94" s="45">
        <v>33.090000000000003</v>
      </c>
      <c r="J94" s="45">
        <f t="shared" si="9"/>
        <v>2.8192680000000001</v>
      </c>
      <c r="K94" s="34"/>
      <c r="L94" s="92"/>
    </row>
    <row r="95" spans="1:12" ht="24.95" customHeight="1" x14ac:dyDescent="0.25">
      <c r="A95" s="63"/>
      <c r="B95" s="1">
        <v>88247</v>
      </c>
      <c r="C95" s="1" t="s">
        <v>20</v>
      </c>
      <c r="D95" s="1" t="s">
        <v>18</v>
      </c>
      <c r="E95" s="20" t="s">
        <v>113</v>
      </c>
      <c r="F95" s="1" t="s">
        <v>22</v>
      </c>
      <c r="G95" s="2">
        <v>8.5199999999999998E-2</v>
      </c>
      <c r="H95" s="44">
        <v>1</v>
      </c>
      <c r="I95" s="45">
        <v>26.26</v>
      </c>
      <c r="J95" s="45">
        <f t="shared" si="9"/>
        <v>2.237352</v>
      </c>
      <c r="K95" s="34"/>
      <c r="L95" s="92"/>
    </row>
    <row r="96" spans="1:12" ht="24.95" customHeight="1" x14ac:dyDescent="0.25">
      <c r="A96" s="63"/>
      <c r="B96" s="15"/>
      <c r="C96" s="1" t="s">
        <v>20</v>
      </c>
      <c r="D96" s="1">
        <v>96562</v>
      </c>
      <c r="E96" s="20" t="s">
        <v>111</v>
      </c>
      <c r="F96" s="1" t="s">
        <v>44</v>
      </c>
      <c r="G96" s="2">
        <v>1</v>
      </c>
      <c r="H96" s="44">
        <v>1</v>
      </c>
      <c r="I96" s="45">
        <v>55.64</v>
      </c>
      <c r="J96" s="45">
        <f t="shared" si="9"/>
        <v>55.64</v>
      </c>
      <c r="K96" s="34"/>
      <c r="L96" s="92"/>
    </row>
    <row r="97" spans="1:12" ht="24.95" customHeight="1" x14ac:dyDescent="0.25">
      <c r="A97" s="63"/>
      <c r="B97" s="15"/>
      <c r="C97" s="1" t="s">
        <v>15</v>
      </c>
      <c r="D97" s="5" t="s">
        <v>131</v>
      </c>
      <c r="E97" s="20" t="s">
        <v>164</v>
      </c>
      <c r="F97" s="1" t="s">
        <v>44</v>
      </c>
      <c r="G97" s="2">
        <v>0.98199999999999998</v>
      </c>
      <c r="H97" s="44">
        <v>1</v>
      </c>
      <c r="I97" s="45">
        <v>32.94</v>
      </c>
      <c r="J97" s="45">
        <f t="shared" si="9"/>
        <v>32.347079999999998</v>
      </c>
      <c r="K97" s="34"/>
      <c r="L97" s="92"/>
    </row>
    <row r="98" spans="1:12" ht="24.95" customHeight="1" x14ac:dyDescent="0.25">
      <c r="A98" s="63"/>
      <c r="B98" s="15"/>
      <c r="C98" s="1" t="s">
        <v>15</v>
      </c>
      <c r="D98" s="5" t="s">
        <v>131</v>
      </c>
      <c r="E98" s="20" t="s">
        <v>163</v>
      </c>
      <c r="F98" s="1" t="s">
        <v>12</v>
      </c>
      <c r="G98" s="2">
        <v>0.33300000000000002</v>
      </c>
      <c r="H98" s="44">
        <v>1</v>
      </c>
      <c r="I98" s="45">
        <v>7.89</v>
      </c>
      <c r="J98" s="45">
        <f t="shared" si="9"/>
        <v>2.62737</v>
      </c>
      <c r="K98" s="34"/>
      <c r="L98" s="92"/>
    </row>
    <row r="99" spans="1:12" ht="24.95" customHeight="1" x14ac:dyDescent="0.25">
      <c r="A99" s="61" t="s">
        <v>108</v>
      </c>
      <c r="B99" s="6">
        <v>95779</v>
      </c>
      <c r="C99" s="6" t="s">
        <v>18</v>
      </c>
      <c r="D99" s="6" t="s">
        <v>18</v>
      </c>
      <c r="E99" s="14" t="s">
        <v>168</v>
      </c>
      <c r="F99" s="6" t="s">
        <v>12</v>
      </c>
      <c r="G99" s="36">
        <v>1</v>
      </c>
      <c r="H99" s="39">
        <v>5</v>
      </c>
      <c r="I99" s="38">
        <v>24.65</v>
      </c>
      <c r="J99" s="38">
        <f t="shared" si="9"/>
        <v>123.25</v>
      </c>
      <c r="K99" s="38">
        <f>J99+(J99*$K$22)</f>
        <v>150.5129</v>
      </c>
      <c r="L99" s="48">
        <f>K99-(K99*$L$22)</f>
        <v>150.5129</v>
      </c>
    </row>
    <row r="100" spans="1:12" ht="24.95" customHeight="1" x14ac:dyDescent="0.25">
      <c r="A100" s="61" t="s">
        <v>128</v>
      </c>
      <c r="B100" s="6" t="s">
        <v>18</v>
      </c>
      <c r="C100" s="6" t="s">
        <v>18</v>
      </c>
      <c r="D100" s="6" t="s">
        <v>18</v>
      </c>
      <c r="E100" s="14" t="s">
        <v>117</v>
      </c>
      <c r="F100" s="6" t="s">
        <v>12</v>
      </c>
      <c r="G100" s="36">
        <v>1</v>
      </c>
      <c r="H100" s="39">
        <v>16</v>
      </c>
      <c r="I100" s="38">
        <f>SUM(J101:J103)</f>
        <v>24.702735000000001</v>
      </c>
      <c r="J100" s="38">
        <f t="shared" si="9"/>
        <v>395.24376000000001</v>
      </c>
      <c r="K100" s="38">
        <f>J100+(J100*$K$22)</f>
        <v>482.67167971200001</v>
      </c>
      <c r="L100" s="48">
        <f>K100-(K100*$L$22)</f>
        <v>482.67167971200001</v>
      </c>
    </row>
    <row r="101" spans="1:12" ht="24.95" customHeight="1" x14ac:dyDescent="0.25">
      <c r="A101" s="63"/>
      <c r="B101" s="1">
        <v>88264</v>
      </c>
      <c r="C101" s="1" t="s">
        <v>20</v>
      </c>
      <c r="D101" s="1" t="s">
        <v>18</v>
      </c>
      <c r="E101" s="18" t="s">
        <v>112</v>
      </c>
      <c r="F101" s="1" t="s">
        <v>22</v>
      </c>
      <c r="G101" s="2">
        <v>0.12809999999999999</v>
      </c>
      <c r="H101" s="44">
        <v>1</v>
      </c>
      <c r="I101" s="45">
        <v>33.090000000000003</v>
      </c>
      <c r="J101" s="45">
        <f t="shared" si="9"/>
        <v>4.238829</v>
      </c>
      <c r="K101" s="34"/>
      <c r="L101" s="92"/>
    </row>
    <row r="102" spans="1:12" ht="24.95" customHeight="1" x14ac:dyDescent="0.25">
      <c r="A102" s="63"/>
      <c r="B102" s="1">
        <v>88247</v>
      </c>
      <c r="C102" s="1" t="s">
        <v>20</v>
      </c>
      <c r="D102" s="1" t="s">
        <v>18</v>
      </c>
      <c r="E102" s="18" t="s">
        <v>113</v>
      </c>
      <c r="F102" s="1" t="s">
        <v>22</v>
      </c>
      <c r="G102" s="2">
        <v>0.12809999999999999</v>
      </c>
      <c r="H102" s="44">
        <v>1</v>
      </c>
      <c r="I102" s="45">
        <v>26.26</v>
      </c>
      <c r="J102" s="45">
        <f t="shared" si="9"/>
        <v>3.3639060000000001</v>
      </c>
      <c r="K102" s="34"/>
      <c r="L102" s="92"/>
    </row>
    <row r="103" spans="1:12" ht="24.95" customHeight="1" x14ac:dyDescent="0.25">
      <c r="A103" s="63"/>
      <c r="B103" s="15"/>
      <c r="C103" s="1" t="s">
        <v>15</v>
      </c>
      <c r="D103" s="5" t="s">
        <v>131</v>
      </c>
      <c r="E103" s="18" t="s">
        <v>119</v>
      </c>
      <c r="F103" s="1" t="s">
        <v>12</v>
      </c>
      <c r="G103" s="2">
        <v>1</v>
      </c>
      <c r="H103" s="44">
        <v>1</v>
      </c>
      <c r="I103" s="45">
        <v>17.100000000000001</v>
      </c>
      <c r="J103" s="45">
        <f t="shared" si="9"/>
        <v>17.100000000000001</v>
      </c>
      <c r="K103" s="34"/>
      <c r="L103" s="92"/>
    </row>
    <row r="104" spans="1:12" ht="24.95" customHeight="1" x14ac:dyDescent="0.25">
      <c r="A104" s="61" t="s">
        <v>129</v>
      </c>
      <c r="B104" s="6" t="s">
        <v>18</v>
      </c>
      <c r="C104" s="6" t="s">
        <v>18</v>
      </c>
      <c r="D104" s="6" t="s">
        <v>18</v>
      </c>
      <c r="E104" s="14" t="s">
        <v>118</v>
      </c>
      <c r="F104" s="6" t="s">
        <v>12</v>
      </c>
      <c r="G104" s="36">
        <v>1</v>
      </c>
      <c r="H104" s="39">
        <v>8</v>
      </c>
      <c r="I104" s="38">
        <f>SUM(J105:J107)</f>
        <v>33.642735000000002</v>
      </c>
      <c r="J104" s="38">
        <f t="shared" si="9"/>
        <v>269.14188000000001</v>
      </c>
      <c r="K104" s="38">
        <f>J104+(J104*$K$22)</f>
        <v>328.67606385600004</v>
      </c>
      <c r="L104" s="48">
        <f>K104-(K104*$L$22)</f>
        <v>328.67606385600004</v>
      </c>
    </row>
    <row r="105" spans="1:12" ht="24.95" customHeight="1" x14ac:dyDescent="0.25">
      <c r="A105" s="63"/>
      <c r="B105" s="1">
        <v>88264</v>
      </c>
      <c r="C105" s="1" t="s">
        <v>20</v>
      </c>
      <c r="D105" s="1" t="s">
        <v>18</v>
      </c>
      <c r="E105" s="18" t="s">
        <v>112</v>
      </c>
      <c r="F105" s="1" t="s">
        <v>22</v>
      </c>
      <c r="G105" s="2">
        <v>0.12809999999999999</v>
      </c>
      <c r="H105" s="44">
        <v>1</v>
      </c>
      <c r="I105" s="45">
        <v>33.090000000000003</v>
      </c>
      <c r="J105" s="45">
        <f t="shared" si="9"/>
        <v>4.238829</v>
      </c>
      <c r="K105" s="34"/>
      <c r="L105" s="92"/>
    </row>
    <row r="106" spans="1:12" ht="24.95" customHeight="1" x14ac:dyDescent="0.25">
      <c r="A106" s="63"/>
      <c r="B106" s="1">
        <v>88247</v>
      </c>
      <c r="C106" s="1" t="s">
        <v>20</v>
      </c>
      <c r="D106" s="1" t="s">
        <v>18</v>
      </c>
      <c r="E106" s="18" t="s">
        <v>113</v>
      </c>
      <c r="F106" s="1" t="s">
        <v>22</v>
      </c>
      <c r="G106" s="2">
        <v>0.12809999999999999</v>
      </c>
      <c r="H106" s="44">
        <v>1</v>
      </c>
      <c r="I106" s="45">
        <v>26.26</v>
      </c>
      <c r="J106" s="45">
        <f t="shared" si="9"/>
        <v>3.3639060000000001</v>
      </c>
      <c r="K106" s="34"/>
      <c r="L106" s="92"/>
    </row>
    <row r="107" spans="1:12" ht="24.95" customHeight="1" x14ac:dyDescent="0.25">
      <c r="A107" s="63"/>
      <c r="B107" s="15"/>
      <c r="C107" s="1" t="s">
        <v>15</v>
      </c>
      <c r="D107" s="5" t="s">
        <v>131</v>
      </c>
      <c r="E107" s="18" t="s">
        <v>120</v>
      </c>
      <c r="F107" s="1" t="s">
        <v>12</v>
      </c>
      <c r="G107" s="2">
        <v>1</v>
      </c>
      <c r="H107" s="44">
        <v>1</v>
      </c>
      <c r="I107" s="45">
        <v>26.04</v>
      </c>
      <c r="J107" s="45">
        <f t="shared" si="9"/>
        <v>26.04</v>
      </c>
      <c r="K107" s="34"/>
      <c r="L107" s="92"/>
    </row>
    <row r="108" spans="1:12" ht="24.95" customHeight="1" x14ac:dyDescent="0.25">
      <c r="A108" s="61" t="s">
        <v>114</v>
      </c>
      <c r="B108" s="6">
        <v>95787</v>
      </c>
      <c r="C108" s="6" t="s">
        <v>18</v>
      </c>
      <c r="D108" s="6" t="s">
        <v>18</v>
      </c>
      <c r="E108" s="14" t="s">
        <v>169</v>
      </c>
      <c r="F108" s="6" t="s">
        <v>12</v>
      </c>
      <c r="G108" s="36">
        <v>1</v>
      </c>
      <c r="H108" s="39">
        <v>1</v>
      </c>
      <c r="I108" s="38">
        <v>30.05</v>
      </c>
      <c r="J108" s="38">
        <f t="shared" si="9"/>
        <v>30.05</v>
      </c>
      <c r="K108" s="38">
        <f>J108+(J108*$K$22)</f>
        <v>36.69706</v>
      </c>
      <c r="L108" s="48">
        <f>K108-(K108*$L$22)</f>
        <v>36.69706</v>
      </c>
    </row>
    <row r="109" spans="1:12" ht="24.95" customHeight="1" x14ac:dyDescent="0.25">
      <c r="A109" s="61" t="s">
        <v>115</v>
      </c>
      <c r="B109" s="6">
        <v>95796</v>
      </c>
      <c r="C109" s="6" t="s">
        <v>18</v>
      </c>
      <c r="D109" s="6" t="s">
        <v>18</v>
      </c>
      <c r="E109" s="14" t="s">
        <v>170</v>
      </c>
      <c r="F109" s="6" t="s">
        <v>12</v>
      </c>
      <c r="G109" s="36">
        <v>1</v>
      </c>
      <c r="H109" s="39">
        <v>1</v>
      </c>
      <c r="I109" s="38">
        <v>47.56</v>
      </c>
      <c r="J109" s="38">
        <f t="shared" si="9"/>
        <v>47.56</v>
      </c>
      <c r="K109" s="38">
        <f>J109+(J109*$K$22)</f>
        <v>58.080272000000001</v>
      </c>
      <c r="L109" s="48">
        <f>K109-(K109*$L$22)</f>
        <v>58.080272000000001</v>
      </c>
    </row>
    <row r="110" spans="1:12" ht="24.95" customHeight="1" x14ac:dyDescent="0.25">
      <c r="A110" s="61" t="s">
        <v>116</v>
      </c>
      <c r="B110" s="6" t="s">
        <v>18</v>
      </c>
      <c r="C110" s="6" t="s">
        <v>18</v>
      </c>
      <c r="D110" s="6" t="s">
        <v>18</v>
      </c>
      <c r="E110" s="14" t="s">
        <v>241</v>
      </c>
      <c r="F110" s="6" t="s">
        <v>12</v>
      </c>
      <c r="G110" s="36">
        <v>1</v>
      </c>
      <c r="H110" s="39">
        <v>2</v>
      </c>
      <c r="I110" s="38">
        <f>SUM(J111:J113)</f>
        <v>56.432735000000001</v>
      </c>
      <c r="J110" s="38">
        <f t="shared" si="9"/>
        <v>112.86547</v>
      </c>
      <c r="K110" s="38">
        <f>J110+(J110*$K$22)</f>
        <v>137.83131196400001</v>
      </c>
      <c r="L110" s="48">
        <f>K110-(K110*$L$22)</f>
        <v>137.83131196400001</v>
      </c>
    </row>
    <row r="111" spans="1:12" ht="24.95" customHeight="1" x14ac:dyDescent="0.25">
      <c r="A111" s="63"/>
      <c r="B111" s="1">
        <v>88264</v>
      </c>
      <c r="C111" s="1" t="s">
        <v>20</v>
      </c>
      <c r="D111" s="1" t="s">
        <v>18</v>
      </c>
      <c r="E111" s="18" t="s">
        <v>112</v>
      </c>
      <c r="F111" s="1" t="s">
        <v>22</v>
      </c>
      <c r="G111" s="2">
        <v>0.12809999999999999</v>
      </c>
      <c r="H111" s="44">
        <v>1</v>
      </c>
      <c r="I111" s="45">
        <v>33.090000000000003</v>
      </c>
      <c r="J111" s="45">
        <f t="shared" si="9"/>
        <v>4.238829</v>
      </c>
      <c r="K111" s="34"/>
      <c r="L111" s="92"/>
    </row>
    <row r="112" spans="1:12" ht="24.95" customHeight="1" x14ac:dyDescent="0.25">
      <c r="A112" s="63"/>
      <c r="B112" s="1">
        <v>88247</v>
      </c>
      <c r="C112" s="1" t="s">
        <v>20</v>
      </c>
      <c r="D112" s="1" t="s">
        <v>18</v>
      </c>
      <c r="E112" s="18" t="s">
        <v>113</v>
      </c>
      <c r="F112" s="1" t="s">
        <v>22</v>
      </c>
      <c r="G112" s="2">
        <v>0.12809999999999999</v>
      </c>
      <c r="H112" s="44">
        <v>1</v>
      </c>
      <c r="I112" s="45">
        <v>26.26</v>
      </c>
      <c r="J112" s="45">
        <f t="shared" si="9"/>
        <v>3.3639060000000001</v>
      </c>
      <c r="K112" s="34"/>
      <c r="L112" s="92"/>
    </row>
    <row r="113" spans="1:12" ht="24.95" customHeight="1" x14ac:dyDescent="0.25">
      <c r="A113" s="63"/>
      <c r="B113" s="15"/>
      <c r="C113" s="1" t="s">
        <v>15</v>
      </c>
      <c r="D113" s="5" t="s">
        <v>131</v>
      </c>
      <c r="E113" s="18" t="s">
        <v>242</v>
      </c>
      <c r="F113" s="1" t="s">
        <v>12</v>
      </c>
      <c r="G113" s="2">
        <v>1</v>
      </c>
      <c r="H113" s="44">
        <v>1</v>
      </c>
      <c r="I113" s="45">
        <v>48.83</v>
      </c>
      <c r="J113" s="45">
        <f t="shared" si="9"/>
        <v>48.83</v>
      </c>
      <c r="K113" s="34"/>
      <c r="L113" s="92"/>
    </row>
    <row r="114" spans="1:12" ht="24.95" customHeight="1" x14ac:dyDescent="0.25">
      <c r="A114" s="61" t="s">
        <v>121</v>
      </c>
      <c r="B114" s="6" t="s">
        <v>18</v>
      </c>
      <c r="C114" s="6" t="s">
        <v>18</v>
      </c>
      <c r="D114" s="6" t="s">
        <v>18</v>
      </c>
      <c r="E114" s="14" t="s">
        <v>243</v>
      </c>
      <c r="F114" s="6" t="s">
        <v>12</v>
      </c>
      <c r="G114" s="36">
        <v>1</v>
      </c>
      <c r="H114" s="39">
        <v>2</v>
      </c>
      <c r="I114" s="38">
        <f>SUM(J115:J117)</f>
        <v>72.792734999999993</v>
      </c>
      <c r="J114" s="38">
        <f t="shared" si="9"/>
        <v>145.58546999999999</v>
      </c>
      <c r="K114" s="38">
        <f>J114+(J114*$K$22)</f>
        <v>177.78897596399997</v>
      </c>
      <c r="L114" s="48">
        <f>K114-(K114*$L$22)</f>
        <v>177.78897596399997</v>
      </c>
    </row>
    <row r="115" spans="1:12" ht="24.95" customHeight="1" x14ac:dyDescent="0.25">
      <c r="A115" s="63"/>
      <c r="B115" s="1">
        <v>88264</v>
      </c>
      <c r="C115" s="1" t="s">
        <v>20</v>
      </c>
      <c r="D115" s="1" t="s">
        <v>18</v>
      </c>
      <c r="E115" s="18" t="s">
        <v>112</v>
      </c>
      <c r="F115" s="1" t="s">
        <v>22</v>
      </c>
      <c r="G115" s="2">
        <v>0.12809999999999999</v>
      </c>
      <c r="H115" s="44">
        <v>1</v>
      </c>
      <c r="I115" s="45">
        <v>33.090000000000003</v>
      </c>
      <c r="J115" s="45">
        <f t="shared" si="9"/>
        <v>4.238829</v>
      </c>
      <c r="K115" s="34"/>
      <c r="L115" s="92"/>
    </row>
    <row r="116" spans="1:12" ht="24.95" customHeight="1" x14ac:dyDescent="0.25">
      <c r="A116" s="63"/>
      <c r="B116" s="1">
        <v>88247</v>
      </c>
      <c r="C116" s="1" t="s">
        <v>20</v>
      </c>
      <c r="D116" s="1" t="s">
        <v>18</v>
      </c>
      <c r="E116" s="18" t="s">
        <v>113</v>
      </c>
      <c r="F116" s="1" t="s">
        <v>22</v>
      </c>
      <c r="G116" s="2">
        <v>0.12809999999999999</v>
      </c>
      <c r="H116" s="44">
        <v>1</v>
      </c>
      <c r="I116" s="45">
        <v>26.26</v>
      </c>
      <c r="J116" s="45">
        <f t="shared" si="9"/>
        <v>3.3639060000000001</v>
      </c>
      <c r="K116" s="34"/>
      <c r="L116" s="92"/>
    </row>
    <row r="117" spans="1:12" ht="24.95" customHeight="1" x14ac:dyDescent="0.25">
      <c r="A117" s="63"/>
      <c r="B117" s="15"/>
      <c r="C117" s="1" t="s">
        <v>15</v>
      </c>
      <c r="D117" s="5" t="s">
        <v>131</v>
      </c>
      <c r="E117" s="18" t="s">
        <v>244</v>
      </c>
      <c r="F117" s="1" t="s">
        <v>12</v>
      </c>
      <c r="G117" s="2">
        <v>1</v>
      </c>
      <c r="H117" s="44">
        <v>1</v>
      </c>
      <c r="I117" s="45">
        <v>65.19</v>
      </c>
      <c r="J117" s="45">
        <f t="shared" si="9"/>
        <v>65.19</v>
      </c>
      <c r="K117" s="34"/>
      <c r="L117" s="92"/>
    </row>
    <row r="118" spans="1:12" ht="24.95" customHeight="1" x14ac:dyDescent="0.25">
      <c r="A118" s="61" t="s">
        <v>122</v>
      </c>
      <c r="B118" s="6" t="s">
        <v>18</v>
      </c>
      <c r="C118" s="6" t="s">
        <v>18</v>
      </c>
      <c r="D118" s="6" t="s">
        <v>18</v>
      </c>
      <c r="E118" s="62" t="s">
        <v>157</v>
      </c>
      <c r="F118" s="6" t="s">
        <v>12</v>
      </c>
      <c r="G118" s="36">
        <v>1</v>
      </c>
      <c r="H118" s="39">
        <v>20</v>
      </c>
      <c r="I118" s="38">
        <f>SUM(J119:J121)</f>
        <v>40.732735000000005</v>
      </c>
      <c r="J118" s="38">
        <f t="shared" si="9"/>
        <v>814.65470000000005</v>
      </c>
      <c r="K118" s="38">
        <f>J118+(J118*$K$22)</f>
        <v>994.85631964000004</v>
      </c>
      <c r="L118" s="48">
        <f>K118-(K118*$L$22)</f>
        <v>994.85631964000004</v>
      </c>
    </row>
    <row r="119" spans="1:12" ht="24.95" customHeight="1" x14ac:dyDescent="0.25">
      <c r="A119" s="63"/>
      <c r="B119" s="1">
        <v>88264</v>
      </c>
      <c r="C119" s="1" t="s">
        <v>20</v>
      </c>
      <c r="D119" s="1" t="s">
        <v>18</v>
      </c>
      <c r="E119" s="18" t="s">
        <v>112</v>
      </c>
      <c r="F119" s="1" t="s">
        <v>22</v>
      </c>
      <c r="G119" s="2">
        <v>0.12809999999999999</v>
      </c>
      <c r="H119" s="44">
        <v>1</v>
      </c>
      <c r="I119" s="45">
        <v>33.090000000000003</v>
      </c>
      <c r="J119" s="45">
        <f t="shared" si="9"/>
        <v>4.238829</v>
      </c>
      <c r="K119" s="34"/>
      <c r="L119" s="92"/>
    </row>
    <row r="120" spans="1:12" ht="24.95" customHeight="1" x14ac:dyDescent="0.25">
      <c r="A120" s="63"/>
      <c r="B120" s="1">
        <v>88247</v>
      </c>
      <c r="C120" s="1" t="s">
        <v>20</v>
      </c>
      <c r="D120" s="1" t="s">
        <v>18</v>
      </c>
      <c r="E120" s="18" t="s">
        <v>113</v>
      </c>
      <c r="F120" s="1" t="s">
        <v>22</v>
      </c>
      <c r="G120" s="2">
        <v>0.12809999999999999</v>
      </c>
      <c r="H120" s="44">
        <v>1</v>
      </c>
      <c r="I120" s="45">
        <v>26.26</v>
      </c>
      <c r="J120" s="45">
        <f t="shared" si="9"/>
        <v>3.3639060000000001</v>
      </c>
      <c r="K120" s="34"/>
      <c r="L120" s="92"/>
    </row>
    <row r="121" spans="1:12" ht="24.95" customHeight="1" x14ac:dyDescent="0.25">
      <c r="A121" s="63"/>
      <c r="B121" s="15"/>
      <c r="C121" s="1" t="s">
        <v>15</v>
      </c>
      <c r="D121" s="5" t="s">
        <v>131</v>
      </c>
      <c r="E121" s="18" t="s">
        <v>158</v>
      </c>
      <c r="F121" s="1" t="s">
        <v>12</v>
      </c>
      <c r="G121" s="2">
        <v>1</v>
      </c>
      <c r="H121" s="44">
        <v>1</v>
      </c>
      <c r="I121" s="45">
        <v>33.130000000000003</v>
      </c>
      <c r="J121" s="45">
        <f t="shared" si="9"/>
        <v>33.130000000000003</v>
      </c>
      <c r="K121" s="34"/>
      <c r="L121" s="92"/>
    </row>
    <row r="122" spans="1:12" ht="24.95" customHeight="1" x14ac:dyDescent="0.25">
      <c r="A122" s="61" t="s">
        <v>123</v>
      </c>
      <c r="B122" s="6" t="s">
        <v>18</v>
      </c>
      <c r="C122" s="6" t="s">
        <v>18</v>
      </c>
      <c r="D122" s="6" t="s">
        <v>18</v>
      </c>
      <c r="E122" s="14" t="s">
        <v>126</v>
      </c>
      <c r="F122" s="6" t="s">
        <v>12</v>
      </c>
      <c r="G122" s="36">
        <v>1</v>
      </c>
      <c r="H122" s="39">
        <v>15</v>
      </c>
      <c r="I122" s="38">
        <f>SUM(J123:J125)</f>
        <v>41.632735000000004</v>
      </c>
      <c r="J122" s="38">
        <f t="shared" si="9"/>
        <v>624.49102500000004</v>
      </c>
      <c r="K122" s="38">
        <f>J122+(J122*$K$22)</f>
        <v>762.62843973000008</v>
      </c>
      <c r="L122" s="48">
        <f>K122-(K122*$L$22)</f>
        <v>762.62843973000008</v>
      </c>
    </row>
    <row r="123" spans="1:12" ht="24.95" customHeight="1" x14ac:dyDescent="0.25">
      <c r="A123" s="63"/>
      <c r="B123" s="1">
        <v>88264</v>
      </c>
      <c r="C123" s="1" t="s">
        <v>20</v>
      </c>
      <c r="D123" s="1" t="s">
        <v>18</v>
      </c>
      <c r="E123" s="18" t="s">
        <v>112</v>
      </c>
      <c r="F123" s="1" t="s">
        <v>22</v>
      </c>
      <c r="G123" s="2">
        <v>0.12809999999999999</v>
      </c>
      <c r="H123" s="44">
        <v>1</v>
      </c>
      <c r="I123" s="45">
        <v>33.090000000000003</v>
      </c>
      <c r="J123" s="45">
        <f t="shared" si="9"/>
        <v>4.238829</v>
      </c>
      <c r="K123" s="34"/>
      <c r="L123" s="92"/>
    </row>
    <row r="124" spans="1:12" ht="24.95" customHeight="1" x14ac:dyDescent="0.25">
      <c r="A124" s="63"/>
      <c r="B124" s="1">
        <v>88247</v>
      </c>
      <c r="C124" s="1" t="s">
        <v>20</v>
      </c>
      <c r="D124" s="1" t="s">
        <v>18</v>
      </c>
      <c r="E124" s="18" t="s">
        <v>113</v>
      </c>
      <c r="F124" s="1" t="s">
        <v>22</v>
      </c>
      <c r="G124" s="2">
        <v>0.12809999999999999</v>
      </c>
      <c r="H124" s="44">
        <v>1</v>
      </c>
      <c r="I124" s="45">
        <v>26.26</v>
      </c>
      <c r="J124" s="45">
        <f t="shared" si="9"/>
        <v>3.3639060000000001</v>
      </c>
      <c r="K124" s="34"/>
      <c r="L124" s="92"/>
    </row>
    <row r="125" spans="1:12" ht="24.95" customHeight="1" x14ac:dyDescent="0.25">
      <c r="A125" s="63"/>
      <c r="B125" s="15"/>
      <c r="C125" s="1" t="s">
        <v>15</v>
      </c>
      <c r="D125" s="5" t="s">
        <v>131</v>
      </c>
      <c r="E125" s="18" t="s">
        <v>165</v>
      </c>
      <c r="F125" s="1" t="s">
        <v>12</v>
      </c>
      <c r="G125" s="2">
        <v>1</v>
      </c>
      <c r="H125" s="44">
        <v>1</v>
      </c>
      <c r="I125" s="45">
        <v>34.03</v>
      </c>
      <c r="J125" s="45">
        <f t="shared" si="9"/>
        <v>34.03</v>
      </c>
      <c r="K125" s="34"/>
      <c r="L125" s="92"/>
    </row>
    <row r="126" spans="1:12" ht="24.95" customHeight="1" x14ac:dyDescent="0.25">
      <c r="A126" s="61" t="s">
        <v>124</v>
      </c>
      <c r="B126" s="6" t="s">
        <v>18</v>
      </c>
      <c r="C126" s="6" t="s">
        <v>18</v>
      </c>
      <c r="D126" s="6" t="s">
        <v>18</v>
      </c>
      <c r="E126" s="14" t="s">
        <v>245</v>
      </c>
      <c r="F126" s="6" t="s">
        <v>12</v>
      </c>
      <c r="G126" s="36">
        <v>1</v>
      </c>
      <c r="H126" s="39">
        <v>11</v>
      </c>
      <c r="I126" s="38">
        <f>SUM(J127:J129)</f>
        <v>66.532735000000002</v>
      </c>
      <c r="J126" s="38">
        <f t="shared" si="9"/>
        <v>731.86008500000003</v>
      </c>
      <c r="K126" s="38">
        <f>J126+(J126*$K$22)</f>
        <v>893.74753580200002</v>
      </c>
      <c r="L126" s="48">
        <f>K126-(K126*$L$22)</f>
        <v>893.74753580200002</v>
      </c>
    </row>
    <row r="127" spans="1:12" ht="24.95" customHeight="1" x14ac:dyDescent="0.25">
      <c r="A127" s="63"/>
      <c r="B127" s="1">
        <v>88264</v>
      </c>
      <c r="C127" s="1" t="s">
        <v>20</v>
      </c>
      <c r="D127" s="1" t="s">
        <v>18</v>
      </c>
      <c r="E127" s="18" t="s">
        <v>112</v>
      </c>
      <c r="F127" s="1" t="s">
        <v>22</v>
      </c>
      <c r="G127" s="2">
        <v>0.12809999999999999</v>
      </c>
      <c r="H127" s="44">
        <v>1</v>
      </c>
      <c r="I127" s="45">
        <v>33.090000000000003</v>
      </c>
      <c r="J127" s="45">
        <f t="shared" si="9"/>
        <v>4.238829</v>
      </c>
      <c r="K127" s="34"/>
      <c r="L127" s="92"/>
    </row>
    <row r="128" spans="1:12" ht="24.95" customHeight="1" x14ac:dyDescent="0.25">
      <c r="A128" s="63"/>
      <c r="B128" s="1">
        <v>88247</v>
      </c>
      <c r="C128" s="1" t="s">
        <v>20</v>
      </c>
      <c r="D128" s="1" t="s">
        <v>18</v>
      </c>
      <c r="E128" s="18" t="s">
        <v>113</v>
      </c>
      <c r="F128" s="1" t="s">
        <v>22</v>
      </c>
      <c r="G128" s="2">
        <v>0.12809999999999999</v>
      </c>
      <c r="H128" s="44">
        <v>1</v>
      </c>
      <c r="I128" s="45">
        <v>26.26</v>
      </c>
      <c r="J128" s="45">
        <f t="shared" si="9"/>
        <v>3.3639060000000001</v>
      </c>
      <c r="K128" s="34"/>
      <c r="L128" s="92"/>
    </row>
    <row r="129" spans="1:12" ht="24.95" customHeight="1" x14ac:dyDescent="0.25">
      <c r="A129" s="63"/>
      <c r="B129" s="15"/>
      <c r="C129" s="1" t="s">
        <v>15</v>
      </c>
      <c r="D129" s="5" t="s">
        <v>131</v>
      </c>
      <c r="E129" s="18" t="s">
        <v>246</v>
      </c>
      <c r="F129" s="1" t="s">
        <v>12</v>
      </c>
      <c r="G129" s="2">
        <v>1</v>
      </c>
      <c r="H129" s="44">
        <v>1</v>
      </c>
      <c r="I129" s="45">
        <v>58.93</v>
      </c>
      <c r="J129" s="45">
        <f t="shared" si="9"/>
        <v>58.93</v>
      </c>
      <c r="K129" s="34"/>
      <c r="L129" s="92"/>
    </row>
    <row r="130" spans="1:12" ht="24.95" customHeight="1" x14ac:dyDescent="0.25">
      <c r="A130" s="61" t="s">
        <v>125</v>
      </c>
      <c r="B130" s="6" t="s">
        <v>18</v>
      </c>
      <c r="C130" s="6" t="s">
        <v>18</v>
      </c>
      <c r="D130" s="6" t="s">
        <v>18</v>
      </c>
      <c r="E130" s="14" t="s">
        <v>247</v>
      </c>
      <c r="F130" s="6" t="s">
        <v>12</v>
      </c>
      <c r="G130" s="36">
        <v>1</v>
      </c>
      <c r="H130" s="39">
        <v>3</v>
      </c>
      <c r="I130" s="38">
        <f>SUM(J131:J133)</f>
        <v>57.292735</v>
      </c>
      <c r="J130" s="38">
        <f t="shared" si="9"/>
        <v>171.87820500000001</v>
      </c>
      <c r="K130" s="38">
        <f>J130+(J130*$K$22)</f>
        <v>209.89766394600002</v>
      </c>
      <c r="L130" s="48">
        <f>K130-(K130*$L$22)</f>
        <v>209.89766394600002</v>
      </c>
    </row>
    <row r="131" spans="1:12" ht="24.95" customHeight="1" x14ac:dyDescent="0.25">
      <c r="A131" s="63"/>
      <c r="B131" s="1">
        <v>88264</v>
      </c>
      <c r="C131" s="1" t="s">
        <v>20</v>
      </c>
      <c r="D131" s="1" t="s">
        <v>18</v>
      </c>
      <c r="E131" s="18" t="s">
        <v>112</v>
      </c>
      <c r="F131" s="1" t="s">
        <v>22</v>
      </c>
      <c r="G131" s="2">
        <v>0.12809999999999999</v>
      </c>
      <c r="H131" s="44">
        <v>1</v>
      </c>
      <c r="I131" s="45">
        <v>33.090000000000003</v>
      </c>
      <c r="J131" s="45">
        <f t="shared" si="9"/>
        <v>4.238829</v>
      </c>
      <c r="K131" s="34"/>
      <c r="L131" s="92"/>
    </row>
    <row r="132" spans="1:12" ht="24.95" customHeight="1" x14ac:dyDescent="0.25">
      <c r="A132" s="63"/>
      <c r="B132" s="1">
        <v>88247</v>
      </c>
      <c r="C132" s="1" t="s">
        <v>20</v>
      </c>
      <c r="D132" s="1" t="s">
        <v>18</v>
      </c>
      <c r="E132" s="18" t="s">
        <v>113</v>
      </c>
      <c r="F132" s="1" t="s">
        <v>22</v>
      </c>
      <c r="G132" s="2">
        <v>0.12809999999999999</v>
      </c>
      <c r="H132" s="44">
        <v>1</v>
      </c>
      <c r="I132" s="45">
        <v>26.26</v>
      </c>
      <c r="J132" s="45">
        <f t="shared" si="9"/>
        <v>3.3639060000000001</v>
      </c>
      <c r="K132" s="34"/>
      <c r="L132" s="92"/>
    </row>
    <row r="133" spans="1:12" ht="24.95" customHeight="1" x14ac:dyDescent="0.25">
      <c r="A133" s="63"/>
      <c r="B133" s="15"/>
      <c r="C133" s="1" t="s">
        <v>15</v>
      </c>
      <c r="D133" s="5" t="s">
        <v>131</v>
      </c>
      <c r="E133" s="18" t="s">
        <v>248</v>
      </c>
      <c r="F133" s="1" t="s">
        <v>12</v>
      </c>
      <c r="G133" s="2">
        <v>1</v>
      </c>
      <c r="H133" s="44">
        <v>1</v>
      </c>
      <c r="I133" s="45">
        <v>49.69</v>
      </c>
      <c r="J133" s="45">
        <f t="shared" si="9"/>
        <v>49.69</v>
      </c>
      <c r="K133" s="34"/>
      <c r="L133" s="92"/>
    </row>
    <row r="134" spans="1:12" ht="24.95" customHeight="1" x14ac:dyDescent="0.25">
      <c r="A134" s="61" t="s">
        <v>127</v>
      </c>
      <c r="B134" s="6">
        <v>95778</v>
      </c>
      <c r="C134" s="6" t="s">
        <v>18</v>
      </c>
      <c r="D134" s="6" t="s">
        <v>18</v>
      </c>
      <c r="E134" s="14" t="s">
        <v>171</v>
      </c>
      <c r="F134" s="6" t="s">
        <v>12</v>
      </c>
      <c r="G134" s="36">
        <v>1</v>
      </c>
      <c r="H134" s="39">
        <v>7</v>
      </c>
      <c r="I134" s="38">
        <v>29.58</v>
      </c>
      <c r="J134" s="38">
        <f t="shared" si="9"/>
        <v>207.06</v>
      </c>
      <c r="K134" s="38">
        <f>J134+(J134*$K$22)</f>
        <v>252.861672</v>
      </c>
      <c r="L134" s="48">
        <f>K134-(K134*$L$22)</f>
        <v>252.861672</v>
      </c>
    </row>
    <row r="135" spans="1:12" ht="24.95" customHeight="1" x14ac:dyDescent="0.25">
      <c r="A135" s="61" t="s">
        <v>249</v>
      </c>
      <c r="B135" s="6">
        <v>95781</v>
      </c>
      <c r="C135" s="6" t="s">
        <v>18</v>
      </c>
      <c r="D135" s="6" t="s">
        <v>18</v>
      </c>
      <c r="E135" s="14" t="s">
        <v>250</v>
      </c>
      <c r="F135" s="6" t="s">
        <v>12</v>
      </c>
      <c r="G135" s="36">
        <v>1</v>
      </c>
      <c r="H135" s="39">
        <v>4</v>
      </c>
      <c r="I135" s="38">
        <v>35.700000000000003</v>
      </c>
      <c r="J135" s="38">
        <f t="shared" si="9"/>
        <v>142.80000000000001</v>
      </c>
      <c r="K135" s="38">
        <f>J135+(J135*$K$22)</f>
        <v>174.38736</v>
      </c>
      <c r="L135" s="48">
        <f>K135-(K135*$L$22)</f>
        <v>174.38736</v>
      </c>
    </row>
    <row r="136" spans="1:12" ht="24.95" customHeight="1" x14ac:dyDescent="0.25">
      <c r="A136" s="61" t="s">
        <v>251</v>
      </c>
      <c r="B136" s="6">
        <v>95787</v>
      </c>
      <c r="C136" s="6" t="s">
        <v>18</v>
      </c>
      <c r="D136" s="6" t="s">
        <v>18</v>
      </c>
      <c r="E136" s="14" t="s">
        <v>169</v>
      </c>
      <c r="F136" s="6" t="s">
        <v>12</v>
      </c>
      <c r="G136" s="36">
        <v>1</v>
      </c>
      <c r="H136" s="39">
        <v>7</v>
      </c>
      <c r="I136" s="38">
        <v>30.05</v>
      </c>
      <c r="J136" s="38">
        <f t="shared" si="9"/>
        <v>210.35</v>
      </c>
      <c r="K136" s="38">
        <f>J136+(J136*$K$22)</f>
        <v>256.87941999999998</v>
      </c>
      <c r="L136" s="48">
        <f>K136-(K136*$L$22)</f>
        <v>256.87941999999998</v>
      </c>
    </row>
    <row r="137" spans="1:12" ht="24.95" customHeight="1" x14ac:dyDescent="0.25">
      <c r="A137" s="61" t="s">
        <v>252</v>
      </c>
      <c r="B137" s="6">
        <v>95789</v>
      </c>
      <c r="C137" s="6" t="s">
        <v>18</v>
      </c>
      <c r="D137" s="6" t="s">
        <v>18</v>
      </c>
      <c r="E137" s="14" t="s">
        <v>172</v>
      </c>
      <c r="F137" s="6" t="s">
        <v>12</v>
      </c>
      <c r="G137" s="36">
        <v>1</v>
      </c>
      <c r="H137" s="39">
        <v>3</v>
      </c>
      <c r="I137" s="38">
        <v>40.53</v>
      </c>
      <c r="J137" s="38">
        <f t="shared" si="9"/>
        <v>121.59</v>
      </c>
      <c r="K137" s="38">
        <f>J137+(J137*$K$22)</f>
        <v>148.48570800000002</v>
      </c>
      <c r="L137" s="48">
        <f>K137-(K137*$L$22)</f>
        <v>148.48570800000002</v>
      </c>
    </row>
    <row r="138" spans="1:12" ht="24.95" customHeight="1" x14ac:dyDescent="0.25">
      <c r="A138" s="61" t="s">
        <v>253</v>
      </c>
      <c r="B138" s="6" t="s">
        <v>18</v>
      </c>
      <c r="C138" s="6" t="s">
        <v>18</v>
      </c>
      <c r="D138" s="6" t="s">
        <v>18</v>
      </c>
      <c r="E138" s="14" t="s">
        <v>166</v>
      </c>
      <c r="F138" s="6" t="s">
        <v>12</v>
      </c>
      <c r="G138" s="36">
        <v>1</v>
      </c>
      <c r="H138" s="39">
        <v>109</v>
      </c>
      <c r="I138" s="38">
        <f>SUM(J139:J141)</f>
        <v>16.682735000000001</v>
      </c>
      <c r="J138" s="38">
        <f t="shared" si="9"/>
        <v>1818.4181150000002</v>
      </c>
      <c r="K138" s="38">
        <f>J138+(J138*$K$22)</f>
        <v>2220.6522020380003</v>
      </c>
      <c r="L138" s="48">
        <f>K138-(K138*$L$22)</f>
        <v>2220.6522020380003</v>
      </c>
    </row>
    <row r="139" spans="1:12" ht="24.95" customHeight="1" x14ac:dyDescent="0.25">
      <c r="A139" s="63"/>
      <c r="B139" s="1">
        <v>88264</v>
      </c>
      <c r="C139" s="1" t="s">
        <v>20</v>
      </c>
      <c r="D139" s="1" t="s">
        <v>18</v>
      </c>
      <c r="E139" s="18" t="s">
        <v>112</v>
      </c>
      <c r="F139" s="1" t="s">
        <v>22</v>
      </c>
      <c r="G139" s="2">
        <v>0.12809999999999999</v>
      </c>
      <c r="H139" s="44">
        <v>1</v>
      </c>
      <c r="I139" s="45">
        <v>33.090000000000003</v>
      </c>
      <c r="J139" s="45">
        <f t="shared" si="9"/>
        <v>4.238829</v>
      </c>
      <c r="K139" s="34"/>
      <c r="L139" s="92"/>
    </row>
    <row r="140" spans="1:12" ht="24.95" customHeight="1" x14ac:dyDescent="0.25">
      <c r="A140" s="63"/>
      <c r="B140" s="1">
        <v>88247</v>
      </c>
      <c r="C140" s="1" t="s">
        <v>20</v>
      </c>
      <c r="D140" s="1" t="s">
        <v>18</v>
      </c>
      <c r="E140" s="18" t="s">
        <v>113</v>
      </c>
      <c r="F140" s="1" t="s">
        <v>22</v>
      </c>
      <c r="G140" s="2">
        <v>0.12809999999999999</v>
      </c>
      <c r="H140" s="44">
        <v>1</v>
      </c>
      <c r="I140" s="45">
        <v>26.26</v>
      </c>
      <c r="J140" s="45">
        <f t="shared" si="9"/>
        <v>3.3639060000000001</v>
      </c>
      <c r="K140" s="34"/>
      <c r="L140" s="92"/>
    </row>
    <row r="141" spans="1:12" ht="24.95" customHeight="1" x14ac:dyDescent="0.25">
      <c r="A141" s="63"/>
      <c r="B141" s="15"/>
      <c r="C141" s="1" t="s">
        <v>15</v>
      </c>
      <c r="D141" s="5" t="s">
        <v>131</v>
      </c>
      <c r="E141" s="18" t="s">
        <v>167</v>
      </c>
      <c r="F141" s="1" t="s">
        <v>12</v>
      </c>
      <c r="G141" s="2">
        <v>1</v>
      </c>
      <c r="H141" s="44">
        <v>1</v>
      </c>
      <c r="I141" s="45">
        <v>9.08</v>
      </c>
      <c r="J141" s="45">
        <f t="shared" si="9"/>
        <v>9.08</v>
      </c>
      <c r="K141" s="34"/>
      <c r="L141" s="92"/>
    </row>
    <row r="142" spans="1:12" ht="24.95" customHeight="1" x14ac:dyDescent="0.25">
      <c r="A142" s="61" t="s">
        <v>254</v>
      </c>
      <c r="B142" s="6">
        <v>91998</v>
      </c>
      <c r="C142" s="6" t="s">
        <v>18</v>
      </c>
      <c r="D142" s="6" t="s">
        <v>18</v>
      </c>
      <c r="E142" s="14" t="s">
        <v>130</v>
      </c>
      <c r="F142" s="6" t="s">
        <v>12</v>
      </c>
      <c r="G142" s="36">
        <v>1</v>
      </c>
      <c r="H142" s="39">
        <v>109</v>
      </c>
      <c r="I142" s="38">
        <v>24.99</v>
      </c>
      <c r="J142" s="38">
        <f>G142*H142*I142</f>
        <v>2723.91</v>
      </c>
      <c r="K142" s="38">
        <f>J142+(J142*$K$22)</f>
        <v>3326.4388920000001</v>
      </c>
      <c r="L142" s="48">
        <f>K142-(K142*$L$22)</f>
        <v>3326.4388920000001</v>
      </c>
    </row>
    <row r="143" spans="1:12" ht="24.95" customHeight="1" x14ac:dyDescent="0.25">
      <c r="A143" s="61" t="s">
        <v>255</v>
      </c>
      <c r="B143" s="6" t="s">
        <v>18</v>
      </c>
      <c r="C143" s="6" t="s">
        <v>18</v>
      </c>
      <c r="D143" s="6" t="s">
        <v>18</v>
      </c>
      <c r="E143" s="14" t="s">
        <v>139</v>
      </c>
      <c r="F143" s="6" t="s">
        <v>44</v>
      </c>
      <c r="G143" s="36">
        <v>1</v>
      </c>
      <c r="H143" s="39">
        <v>30</v>
      </c>
      <c r="I143" s="38">
        <f>SUM(J144:J146)</f>
        <v>78.662734999999998</v>
      </c>
      <c r="J143" s="38">
        <f>G143*H143*I143</f>
        <v>2359.8820500000002</v>
      </c>
      <c r="K143" s="38">
        <f>J143+(J143*$K$22)</f>
        <v>2881.8879594600003</v>
      </c>
      <c r="L143" s="48">
        <f>K143-(K143*$L$22)</f>
        <v>2881.8879594600003</v>
      </c>
    </row>
    <row r="144" spans="1:12" ht="24.95" customHeight="1" x14ac:dyDescent="0.25">
      <c r="A144" s="63"/>
      <c r="B144" s="1">
        <v>88264</v>
      </c>
      <c r="C144" s="1" t="s">
        <v>20</v>
      </c>
      <c r="D144" s="1" t="s">
        <v>18</v>
      </c>
      <c r="E144" s="20" t="s">
        <v>112</v>
      </c>
      <c r="F144" s="1" t="s">
        <v>22</v>
      </c>
      <c r="G144" s="2">
        <v>0.12809999999999999</v>
      </c>
      <c r="H144" s="44">
        <v>1</v>
      </c>
      <c r="I144" s="45">
        <v>33.090000000000003</v>
      </c>
      <c r="J144" s="45">
        <f t="shared" ref="J144:J146" si="10">G144*H144*I144</f>
        <v>4.238829</v>
      </c>
      <c r="K144" s="34"/>
      <c r="L144" s="92"/>
    </row>
    <row r="145" spans="1:12" ht="24.95" customHeight="1" x14ac:dyDescent="0.25">
      <c r="A145" s="63"/>
      <c r="B145" s="1">
        <v>88247</v>
      </c>
      <c r="C145" s="1" t="s">
        <v>20</v>
      </c>
      <c r="D145" s="1" t="s">
        <v>18</v>
      </c>
      <c r="E145" s="20" t="s">
        <v>113</v>
      </c>
      <c r="F145" s="1" t="s">
        <v>22</v>
      </c>
      <c r="G145" s="2">
        <v>0.12809999999999999</v>
      </c>
      <c r="H145" s="44">
        <v>1</v>
      </c>
      <c r="I145" s="45">
        <v>26.26</v>
      </c>
      <c r="J145" s="45">
        <f t="shared" si="10"/>
        <v>3.3639060000000001</v>
      </c>
      <c r="K145" s="34"/>
      <c r="L145" s="92"/>
    </row>
    <row r="146" spans="1:12" ht="24.95" customHeight="1" x14ac:dyDescent="0.25">
      <c r="A146" s="63"/>
      <c r="B146" s="15"/>
      <c r="C146" s="1" t="s">
        <v>15</v>
      </c>
      <c r="D146" s="5" t="s">
        <v>131</v>
      </c>
      <c r="E146" s="20" t="s">
        <v>133</v>
      </c>
      <c r="F146" s="1" t="s">
        <v>44</v>
      </c>
      <c r="G146" s="2">
        <v>1</v>
      </c>
      <c r="H146" s="44">
        <v>1</v>
      </c>
      <c r="I146" s="45">
        <v>71.06</v>
      </c>
      <c r="J146" s="45">
        <f t="shared" si="10"/>
        <v>71.06</v>
      </c>
      <c r="K146" s="34"/>
      <c r="L146" s="92"/>
    </row>
    <row r="147" spans="1:12" ht="24.95" customHeight="1" x14ac:dyDescent="0.25">
      <c r="A147" s="61" t="s">
        <v>256</v>
      </c>
      <c r="B147" s="6" t="s">
        <v>18</v>
      </c>
      <c r="C147" s="6" t="s">
        <v>18</v>
      </c>
      <c r="D147" s="6" t="s">
        <v>18</v>
      </c>
      <c r="E147" s="14" t="s">
        <v>138</v>
      </c>
      <c r="F147" s="6" t="s">
        <v>44</v>
      </c>
      <c r="G147" s="36">
        <v>1</v>
      </c>
      <c r="H147" s="39">
        <v>30</v>
      </c>
      <c r="I147" s="38">
        <f>SUM(J148:J150)</f>
        <v>40.042735</v>
      </c>
      <c r="J147" s="38">
        <f>G147*H147*I147</f>
        <v>1201.28205</v>
      </c>
      <c r="K147" s="38">
        <f>J147+(J147*$K$22)</f>
        <v>1467.0056394600001</v>
      </c>
      <c r="L147" s="48">
        <f>K147-(K147*$L$22)</f>
        <v>1467.0056394600001</v>
      </c>
    </row>
    <row r="148" spans="1:12" ht="24.95" customHeight="1" x14ac:dyDescent="0.25">
      <c r="A148" s="63"/>
      <c r="B148" s="1">
        <v>88264</v>
      </c>
      <c r="C148" s="1" t="s">
        <v>20</v>
      </c>
      <c r="D148" s="1" t="s">
        <v>18</v>
      </c>
      <c r="E148" s="20" t="s">
        <v>112</v>
      </c>
      <c r="F148" s="1" t="s">
        <v>22</v>
      </c>
      <c r="G148" s="2">
        <v>0.12809999999999999</v>
      </c>
      <c r="H148" s="44">
        <v>1</v>
      </c>
      <c r="I148" s="45">
        <v>33.090000000000003</v>
      </c>
      <c r="J148" s="45">
        <f t="shared" ref="J148:J182" si="11">G148*H148*I148</f>
        <v>4.238829</v>
      </c>
      <c r="K148" s="34"/>
      <c r="L148" s="92"/>
    </row>
    <row r="149" spans="1:12" ht="24.95" customHeight="1" x14ac:dyDescent="0.25">
      <c r="A149" s="63"/>
      <c r="B149" s="1">
        <v>88247</v>
      </c>
      <c r="C149" s="1" t="s">
        <v>20</v>
      </c>
      <c r="D149" s="1" t="s">
        <v>18</v>
      </c>
      <c r="E149" s="20" t="s">
        <v>113</v>
      </c>
      <c r="F149" s="1" t="s">
        <v>22</v>
      </c>
      <c r="G149" s="2">
        <v>0.12809999999999999</v>
      </c>
      <c r="H149" s="44">
        <v>1</v>
      </c>
      <c r="I149" s="45">
        <v>26.26</v>
      </c>
      <c r="J149" s="45">
        <f t="shared" si="11"/>
        <v>3.3639060000000001</v>
      </c>
      <c r="K149" s="34"/>
      <c r="L149" s="92"/>
    </row>
    <row r="150" spans="1:12" ht="24.95" customHeight="1" x14ac:dyDescent="0.25">
      <c r="A150" s="63"/>
      <c r="B150" s="15"/>
      <c r="C150" s="1" t="s">
        <v>15</v>
      </c>
      <c r="D150" s="5" t="s">
        <v>131</v>
      </c>
      <c r="E150" s="20" t="s">
        <v>132</v>
      </c>
      <c r="F150" s="1" t="s">
        <v>44</v>
      </c>
      <c r="G150" s="2">
        <v>1</v>
      </c>
      <c r="H150" s="44">
        <v>1</v>
      </c>
      <c r="I150" s="45">
        <v>32.44</v>
      </c>
      <c r="J150" s="45">
        <f t="shared" si="11"/>
        <v>32.44</v>
      </c>
      <c r="K150" s="34"/>
      <c r="L150" s="92"/>
    </row>
    <row r="151" spans="1:12" ht="24.95" customHeight="1" x14ac:dyDescent="0.25">
      <c r="A151" s="61" t="s">
        <v>257</v>
      </c>
      <c r="B151" s="6" t="s">
        <v>18</v>
      </c>
      <c r="C151" s="6" t="s">
        <v>18</v>
      </c>
      <c r="D151" s="6" t="s">
        <v>18</v>
      </c>
      <c r="E151" s="14" t="s">
        <v>258</v>
      </c>
      <c r="F151" s="6" t="s">
        <v>12</v>
      </c>
      <c r="G151" s="36">
        <v>1</v>
      </c>
      <c r="H151" s="39">
        <v>15</v>
      </c>
      <c r="I151" s="38">
        <f>SUM(J152:J154)</f>
        <v>24.192734999999999</v>
      </c>
      <c r="J151" s="38">
        <f t="shared" si="11"/>
        <v>362.89102500000001</v>
      </c>
      <c r="K151" s="38">
        <f>J151+(J151*$K$22)</f>
        <v>443.16251972999999</v>
      </c>
      <c r="L151" s="48">
        <f>K151-(K151*$L$22)</f>
        <v>443.16251972999999</v>
      </c>
    </row>
    <row r="152" spans="1:12" ht="24.95" customHeight="1" x14ac:dyDescent="0.25">
      <c r="A152" s="63"/>
      <c r="B152" s="1">
        <v>88264</v>
      </c>
      <c r="C152" s="1" t="s">
        <v>20</v>
      </c>
      <c r="D152" s="1" t="s">
        <v>18</v>
      </c>
      <c r="E152" s="18" t="s">
        <v>112</v>
      </c>
      <c r="F152" s="1" t="s">
        <v>22</v>
      </c>
      <c r="G152" s="2">
        <v>0.12809999999999999</v>
      </c>
      <c r="H152" s="44">
        <v>1</v>
      </c>
      <c r="I152" s="45">
        <v>33.090000000000003</v>
      </c>
      <c r="J152" s="45">
        <f t="shared" si="11"/>
        <v>4.238829</v>
      </c>
      <c r="K152" s="34"/>
      <c r="L152" s="92"/>
    </row>
    <row r="153" spans="1:12" ht="24.95" customHeight="1" x14ac:dyDescent="0.25">
      <c r="A153" s="63"/>
      <c r="B153" s="1">
        <v>88247</v>
      </c>
      <c r="C153" s="1" t="s">
        <v>20</v>
      </c>
      <c r="D153" s="1" t="s">
        <v>18</v>
      </c>
      <c r="E153" s="18" t="s">
        <v>113</v>
      </c>
      <c r="F153" s="1" t="s">
        <v>22</v>
      </c>
      <c r="G153" s="2">
        <v>0.12809999999999999</v>
      </c>
      <c r="H153" s="44">
        <v>1</v>
      </c>
      <c r="I153" s="45">
        <v>26.26</v>
      </c>
      <c r="J153" s="45">
        <f t="shared" si="11"/>
        <v>3.3639060000000001</v>
      </c>
      <c r="K153" s="34"/>
      <c r="L153" s="92"/>
    </row>
    <row r="154" spans="1:12" ht="24.95" customHeight="1" x14ac:dyDescent="0.25">
      <c r="A154" s="63"/>
      <c r="B154" s="15"/>
      <c r="C154" s="1" t="s">
        <v>15</v>
      </c>
      <c r="D154" s="5" t="s">
        <v>131</v>
      </c>
      <c r="E154" s="18" t="s">
        <v>259</v>
      </c>
      <c r="F154" s="1" t="s">
        <v>12</v>
      </c>
      <c r="G154" s="2">
        <v>1</v>
      </c>
      <c r="H154" s="44">
        <v>1</v>
      </c>
      <c r="I154" s="45">
        <v>16.59</v>
      </c>
      <c r="J154" s="45">
        <f t="shared" si="11"/>
        <v>16.59</v>
      </c>
      <c r="K154" s="34"/>
      <c r="L154" s="92"/>
    </row>
    <row r="155" spans="1:12" ht="24.95" customHeight="1" x14ac:dyDescent="0.25">
      <c r="A155" s="61" t="s">
        <v>260</v>
      </c>
      <c r="B155" s="6" t="s">
        <v>18</v>
      </c>
      <c r="C155" s="6" t="s">
        <v>18</v>
      </c>
      <c r="D155" s="6" t="s">
        <v>18</v>
      </c>
      <c r="E155" s="14" t="s">
        <v>136</v>
      </c>
      <c r="F155" s="6" t="s">
        <v>12</v>
      </c>
      <c r="G155" s="36">
        <v>1</v>
      </c>
      <c r="H155" s="39">
        <v>22</v>
      </c>
      <c r="I155" s="38">
        <f>SUM(J156:J158)</f>
        <v>26.682734999999997</v>
      </c>
      <c r="J155" s="38">
        <f t="shared" si="11"/>
        <v>587.02016999999989</v>
      </c>
      <c r="K155" s="38">
        <f>J155+(J155*$K$22)</f>
        <v>716.86903160399993</v>
      </c>
      <c r="L155" s="48">
        <f>K155-(K155*$L$22)</f>
        <v>716.86903160399993</v>
      </c>
    </row>
    <row r="156" spans="1:12" ht="24.95" customHeight="1" x14ac:dyDescent="0.25">
      <c r="A156" s="63"/>
      <c r="B156" s="1">
        <v>88264</v>
      </c>
      <c r="C156" s="1" t="s">
        <v>20</v>
      </c>
      <c r="D156" s="1" t="s">
        <v>18</v>
      </c>
      <c r="E156" s="18" t="s">
        <v>112</v>
      </c>
      <c r="F156" s="1" t="s">
        <v>22</v>
      </c>
      <c r="G156" s="2">
        <v>0.12809999999999999</v>
      </c>
      <c r="H156" s="44">
        <v>1</v>
      </c>
      <c r="I156" s="45">
        <v>33.090000000000003</v>
      </c>
      <c r="J156" s="45">
        <f t="shared" si="11"/>
        <v>4.238829</v>
      </c>
      <c r="K156" s="34"/>
      <c r="L156" s="92"/>
    </row>
    <row r="157" spans="1:12" ht="24.95" customHeight="1" x14ac:dyDescent="0.25">
      <c r="A157" s="63"/>
      <c r="B157" s="1">
        <v>88247</v>
      </c>
      <c r="C157" s="1" t="s">
        <v>20</v>
      </c>
      <c r="D157" s="1" t="s">
        <v>18</v>
      </c>
      <c r="E157" s="18" t="s">
        <v>113</v>
      </c>
      <c r="F157" s="1" t="s">
        <v>22</v>
      </c>
      <c r="G157" s="2">
        <v>0.12809999999999999</v>
      </c>
      <c r="H157" s="44">
        <v>1</v>
      </c>
      <c r="I157" s="45">
        <v>26.26</v>
      </c>
      <c r="J157" s="45">
        <f t="shared" si="11"/>
        <v>3.3639060000000001</v>
      </c>
      <c r="K157" s="34"/>
      <c r="L157" s="92"/>
    </row>
    <row r="158" spans="1:12" ht="24.95" customHeight="1" x14ac:dyDescent="0.25">
      <c r="A158" s="63"/>
      <c r="B158" s="15"/>
      <c r="C158" s="1" t="s">
        <v>15</v>
      </c>
      <c r="D158" s="5" t="s">
        <v>131</v>
      </c>
      <c r="E158" s="18" t="s">
        <v>137</v>
      </c>
      <c r="F158" s="1" t="s">
        <v>12</v>
      </c>
      <c r="G158" s="2">
        <v>1</v>
      </c>
      <c r="H158" s="44">
        <v>1</v>
      </c>
      <c r="I158" s="45">
        <v>19.079999999999998</v>
      </c>
      <c r="J158" s="45">
        <f t="shared" si="11"/>
        <v>19.079999999999998</v>
      </c>
      <c r="K158" s="34"/>
      <c r="L158" s="92"/>
    </row>
    <row r="159" spans="1:12" ht="24.95" customHeight="1" x14ac:dyDescent="0.25">
      <c r="A159" s="61" t="s">
        <v>261</v>
      </c>
      <c r="B159" s="6" t="s">
        <v>18</v>
      </c>
      <c r="C159" s="6" t="s">
        <v>18</v>
      </c>
      <c r="D159" s="6" t="s">
        <v>18</v>
      </c>
      <c r="E159" s="14" t="s">
        <v>140</v>
      </c>
      <c r="F159" s="6" t="s">
        <v>12</v>
      </c>
      <c r="G159" s="36">
        <v>1</v>
      </c>
      <c r="H159" s="39">
        <v>10</v>
      </c>
      <c r="I159" s="38">
        <f>SUM(J160:J162)</f>
        <v>12.822735</v>
      </c>
      <c r="J159" s="38">
        <f t="shared" si="11"/>
        <v>128.22735</v>
      </c>
      <c r="K159" s="38">
        <f>J159+(J159*$K$22)</f>
        <v>156.59123982</v>
      </c>
      <c r="L159" s="48">
        <f>K159-(K159*$L$22)</f>
        <v>156.59123982</v>
      </c>
    </row>
    <row r="160" spans="1:12" ht="24.95" customHeight="1" x14ac:dyDescent="0.25">
      <c r="A160" s="63"/>
      <c r="B160" s="1">
        <v>88264</v>
      </c>
      <c r="C160" s="1" t="s">
        <v>20</v>
      </c>
      <c r="D160" s="1" t="s">
        <v>18</v>
      </c>
      <c r="E160" s="18" t="s">
        <v>112</v>
      </c>
      <c r="F160" s="1" t="s">
        <v>22</v>
      </c>
      <c r="G160" s="2">
        <v>0.12809999999999999</v>
      </c>
      <c r="H160" s="44">
        <v>1</v>
      </c>
      <c r="I160" s="45">
        <v>33.090000000000003</v>
      </c>
      <c r="J160" s="45">
        <f t="shared" si="11"/>
        <v>4.238829</v>
      </c>
      <c r="K160" s="34"/>
      <c r="L160" s="92"/>
    </row>
    <row r="161" spans="1:12" ht="24.95" customHeight="1" x14ac:dyDescent="0.25">
      <c r="A161" s="63"/>
      <c r="B161" s="1">
        <v>88247</v>
      </c>
      <c r="C161" s="1" t="s">
        <v>20</v>
      </c>
      <c r="D161" s="1" t="s">
        <v>18</v>
      </c>
      <c r="E161" s="18" t="s">
        <v>113</v>
      </c>
      <c r="F161" s="1" t="s">
        <v>22</v>
      </c>
      <c r="G161" s="2">
        <v>0.12809999999999999</v>
      </c>
      <c r="H161" s="44">
        <v>1</v>
      </c>
      <c r="I161" s="45">
        <v>26.26</v>
      </c>
      <c r="J161" s="45">
        <f t="shared" si="11"/>
        <v>3.3639060000000001</v>
      </c>
      <c r="K161" s="34"/>
      <c r="L161" s="92"/>
    </row>
    <row r="162" spans="1:12" ht="24.95" customHeight="1" x14ac:dyDescent="0.25">
      <c r="A162" s="63"/>
      <c r="B162" s="15"/>
      <c r="C162" s="1" t="s">
        <v>15</v>
      </c>
      <c r="D162" s="5" t="s">
        <v>131</v>
      </c>
      <c r="E162" s="18" t="s">
        <v>140</v>
      </c>
      <c r="F162" s="1" t="s">
        <v>12</v>
      </c>
      <c r="G162" s="2">
        <v>1</v>
      </c>
      <c r="H162" s="44">
        <v>1</v>
      </c>
      <c r="I162" s="45">
        <v>5.22</v>
      </c>
      <c r="J162" s="45">
        <f t="shared" si="11"/>
        <v>5.22</v>
      </c>
      <c r="K162" s="34"/>
      <c r="L162" s="92"/>
    </row>
    <row r="163" spans="1:12" ht="24.95" customHeight="1" x14ac:dyDescent="0.25">
      <c r="A163" s="61" t="s">
        <v>262</v>
      </c>
      <c r="B163" s="6">
        <v>91927</v>
      </c>
      <c r="C163" s="6" t="s">
        <v>18</v>
      </c>
      <c r="D163" s="6" t="s">
        <v>18</v>
      </c>
      <c r="E163" s="14" t="s">
        <v>141</v>
      </c>
      <c r="F163" s="6" t="s">
        <v>44</v>
      </c>
      <c r="G163" s="36">
        <v>1</v>
      </c>
      <c r="H163" s="39">
        <v>1754</v>
      </c>
      <c r="I163" s="38">
        <v>6.05</v>
      </c>
      <c r="J163" s="38">
        <f t="shared" si="11"/>
        <v>10611.699999999999</v>
      </c>
      <c r="K163" s="38">
        <f t="shared" ref="K163:K171" si="12">J163+(J163*$K$22)</f>
        <v>12959.008039999999</v>
      </c>
      <c r="L163" s="48">
        <f t="shared" ref="L163:L171" si="13">K163-(K163*$L$22)</f>
        <v>12959.008039999999</v>
      </c>
    </row>
    <row r="164" spans="1:12" ht="24.95" customHeight="1" x14ac:dyDescent="0.25">
      <c r="A164" s="61" t="s">
        <v>263</v>
      </c>
      <c r="B164" s="6">
        <v>91929</v>
      </c>
      <c r="C164" s="6" t="s">
        <v>18</v>
      </c>
      <c r="D164" s="6" t="s">
        <v>18</v>
      </c>
      <c r="E164" s="14" t="s">
        <v>264</v>
      </c>
      <c r="F164" s="6" t="s">
        <v>44</v>
      </c>
      <c r="G164" s="36">
        <v>1</v>
      </c>
      <c r="H164" s="39">
        <v>132</v>
      </c>
      <c r="I164" s="38">
        <v>8.9499999999999993</v>
      </c>
      <c r="J164" s="38">
        <f t="shared" si="11"/>
        <v>1181.3999999999999</v>
      </c>
      <c r="K164" s="38">
        <f t="shared" si="12"/>
        <v>1442.7256799999998</v>
      </c>
      <c r="L164" s="48">
        <f t="shared" si="13"/>
        <v>1442.7256799999998</v>
      </c>
    </row>
    <row r="165" spans="1:12" ht="24.95" customHeight="1" x14ac:dyDescent="0.25">
      <c r="A165" s="61" t="s">
        <v>265</v>
      </c>
      <c r="B165" s="6">
        <v>91931</v>
      </c>
      <c r="C165" s="6" t="s">
        <v>18</v>
      </c>
      <c r="D165" s="6" t="s">
        <v>18</v>
      </c>
      <c r="E165" s="14" t="s">
        <v>266</v>
      </c>
      <c r="F165" s="6" t="s">
        <v>44</v>
      </c>
      <c r="G165" s="36">
        <v>1</v>
      </c>
      <c r="H165" s="39">
        <v>144</v>
      </c>
      <c r="I165" s="38">
        <v>12.64</v>
      </c>
      <c r="J165" s="38">
        <f t="shared" si="11"/>
        <v>1820.16</v>
      </c>
      <c r="K165" s="38">
        <f t="shared" si="12"/>
        <v>2222.7793919999999</v>
      </c>
      <c r="L165" s="48">
        <f t="shared" si="13"/>
        <v>2222.7793919999999</v>
      </c>
    </row>
    <row r="166" spans="1:12" ht="24.95" customHeight="1" x14ac:dyDescent="0.25">
      <c r="A166" s="61" t="s">
        <v>267</v>
      </c>
      <c r="B166" s="6">
        <v>93653</v>
      </c>
      <c r="C166" s="6" t="s">
        <v>18</v>
      </c>
      <c r="D166" s="6" t="s">
        <v>18</v>
      </c>
      <c r="E166" s="14" t="s">
        <v>159</v>
      </c>
      <c r="F166" s="6" t="s">
        <v>12</v>
      </c>
      <c r="G166" s="36">
        <v>1</v>
      </c>
      <c r="H166" s="39">
        <v>6</v>
      </c>
      <c r="I166" s="38">
        <v>17.48</v>
      </c>
      <c r="J166" s="38">
        <f t="shared" si="11"/>
        <v>104.88</v>
      </c>
      <c r="K166" s="38">
        <f t="shared" si="12"/>
        <v>128.07945599999999</v>
      </c>
      <c r="L166" s="48">
        <f t="shared" si="13"/>
        <v>128.07945599999999</v>
      </c>
    </row>
    <row r="167" spans="1:12" ht="24.95" customHeight="1" x14ac:dyDescent="0.25">
      <c r="A167" s="61" t="s">
        <v>268</v>
      </c>
      <c r="B167" s="6">
        <v>93654</v>
      </c>
      <c r="C167" s="6" t="s">
        <v>18</v>
      </c>
      <c r="D167" s="6" t="s">
        <v>18</v>
      </c>
      <c r="E167" s="14" t="s">
        <v>160</v>
      </c>
      <c r="F167" s="6" t="s">
        <v>12</v>
      </c>
      <c r="G167" s="36">
        <v>1</v>
      </c>
      <c r="H167" s="39">
        <v>8</v>
      </c>
      <c r="I167" s="38">
        <v>17.48</v>
      </c>
      <c r="J167" s="38">
        <f t="shared" si="11"/>
        <v>139.84</v>
      </c>
      <c r="K167" s="38">
        <f t="shared" si="12"/>
        <v>170.77260799999999</v>
      </c>
      <c r="L167" s="48">
        <f t="shared" si="13"/>
        <v>170.77260799999999</v>
      </c>
    </row>
    <row r="168" spans="1:12" ht="24.95" customHeight="1" x14ac:dyDescent="0.25">
      <c r="A168" s="61" t="s">
        <v>269</v>
      </c>
      <c r="B168" s="6">
        <v>93655</v>
      </c>
      <c r="C168" s="6" t="s">
        <v>18</v>
      </c>
      <c r="D168" s="6" t="s">
        <v>18</v>
      </c>
      <c r="E168" s="14" t="s">
        <v>161</v>
      </c>
      <c r="F168" s="6" t="s">
        <v>12</v>
      </c>
      <c r="G168" s="36">
        <v>1</v>
      </c>
      <c r="H168" s="39">
        <v>9</v>
      </c>
      <c r="I168" s="38">
        <v>18.489999999999998</v>
      </c>
      <c r="J168" s="38">
        <f t="shared" si="11"/>
        <v>166.41</v>
      </c>
      <c r="K168" s="38">
        <f t="shared" si="12"/>
        <v>203.21989199999999</v>
      </c>
      <c r="L168" s="48">
        <f t="shared" si="13"/>
        <v>203.21989199999999</v>
      </c>
    </row>
    <row r="169" spans="1:12" ht="24.95" customHeight="1" x14ac:dyDescent="0.25">
      <c r="A169" s="61" t="s">
        <v>270</v>
      </c>
      <c r="B169" s="6">
        <v>93656</v>
      </c>
      <c r="C169" s="6" t="s">
        <v>18</v>
      </c>
      <c r="D169" s="6" t="s">
        <v>18</v>
      </c>
      <c r="E169" s="14" t="s">
        <v>271</v>
      </c>
      <c r="F169" s="6" t="s">
        <v>12</v>
      </c>
      <c r="G169" s="36">
        <v>1</v>
      </c>
      <c r="H169" s="39">
        <v>1</v>
      </c>
      <c r="I169" s="38">
        <v>19.489999999999998</v>
      </c>
      <c r="J169" s="38">
        <f t="shared" si="11"/>
        <v>19.489999999999998</v>
      </c>
      <c r="K169" s="38">
        <f t="shared" si="12"/>
        <v>23.801187999999996</v>
      </c>
      <c r="L169" s="48">
        <f t="shared" si="13"/>
        <v>23.801187999999996</v>
      </c>
    </row>
    <row r="170" spans="1:12" ht="24.95" customHeight="1" x14ac:dyDescent="0.25">
      <c r="A170" s="61" t="s">
        <v>272</v>
      </c>
      <c r="B170" s="6">
        <v>93657</v>
      </c>
      <c r="C170" s="6" t="s">
        <v>18</v>
      </c>
      <c r="D170" s="6" t="s">
        <v>18</v>
      </c>
      <c r="E170" s="14" t="s">
        <v>273</v>
      </c>
      <c r="F170" s="6" t="s">
        <v>12</v>
      </c>
      <c r="G170" s="36">
        <v>1</v>
      </c>
      <c r="H170" s="39">
        <v>1</v>
      </c>
      <c r="I170" s="38">
        <v>21.19</v>
      </c>
      <c r="J170" s="38">
        <f t="shared" si="11"/>
        <v>21.19</v>
      </c>
      <c r="K170" s="38">
        <f t="shared" si="12"/>
        <v>25.877228000000002</v>
      </c>
      <c r="L170" s="48">
        <f t="shared" si="13"/>
        <v>25.877228000000002</v>
      </c>
    </row>
    <row r="171" spans="1:12" ht="24.95" customHeight="1" x14ac:dyDescent="0.25">
      <c r="A171" s="61" t="s">
        <v>274</v>
      </c>
      <c r="B171" s="6">
        <v>103787</v>
      </c>
      <c r="C171" s="6" t="s">
        <v>18</v>
      </c>
      <c r="D171" s="6" t="s">
        <v>18</v>
      </c>
      <c r="E171" s="14" t="s">
        <v>275</v>
      </c>
      <c r="F171" s="6" t="s">
        <v>12</v>
      </c>
      <c r="G171" s="36">
        <v>1</v>
      </c>
      <c r="H171" s="39">
        <v>1</v>
      </c>
      <c r="I171" s="38">
        <f>SUM(J172:J174)</f>
        <v>45.993306434000004</v>
      </c>
      <c r="J171" s="38">
        <f t="shared" si="11"/>
        <v>45.993306434000004</v>
      </c>
      <c r="K171" s="38">
        <f t="shared" si="12"/>
        <v>56.167025817200809</v>
      </c>
      <c r="L171" s="48">
        <f t="shared" si="13"/>
        <v>56.167025817200809</v>
      </c>
    </row>
    <row r="172" spans="1:12" ht="24.95" customHeight="1" x14ac:dyDescent="0.25">
      <c r="A172" s="63"/>
      <c r="B172" s="15"/>
      <c r="C172" s="1" t="s">
        <v>20</v>
      </c>
      <c r="D172" s="1">
        <v>88264</v>
      </c>
      <c r="E172" s="20" t="s">
        <v>112</v>
      </c>
      <c r="F172" s="1" t="s">
        <v>22</v>
      </c>
      <c r="G172" s="2">
        <v>0.55073539999999999</v>
      </c>
      <c r="H172" s="44">
        <v>1</v>
      </c>
      <c r="I172" s="45">
        <v>33.090000000000003</v>
      </c>
      <c r="J172" s="45">
        <f t="shared" si="11"/>
        <v>18.223834386</v>
      </c>
      <c r="K172" s="34"/>
      <c r="L172" s="92"/>
    </row>
    <row r="173" spans="1:12" ht="24.95" customHeight="1" x14ac:dyDescent="0.25">
      <c r="A173" s="63"/>
      <c r="B173" s="15"/>
      <c r="C173" s="1" t="s">
        <v>20</v>
      </c>
      <c r="D173" s="1">
        <v>88247</v>
      </c>
      <c r="E173" s="20" t="s">
        <v>113</v>
      </c>
      <c r="F173" s="1" t="s">
        <v>22</v>
      </c>
      <c r="G173" s="2">
        <v>0.1721048</v>
      </c>
      <c r="H173" s="44">
        <v>1</v>
      </c>
      <c r="I173" s="45">
        <v>26.26</v>
      </c>
      <c r="J173" s="45">
        <f t="shared" si="11"/>
        <v>4.5194720479999999</v>
      </c>
      <c r="K173" s="34"/>
      <c r="L173" s="92"/>
    </row>
    <row r="174" spans="1:12" ht="24.95" customHeight="1" x14ac:dyDescent="0.25">
      <c r="A174" s="63"/>
      <c r="B174" s="15"/>
      <c r="C174" s="1" t="s">
        <v>15</v>
      </c>
      <c r="D174" s="5" t="s">
        <v>131</v>
      </c>
      <c r="E174" s="20" t="s">
        <v>276</v>
      </c>
      <c r="F174" s="1" t="s">
        <v>12</v>
      </c>
      <c r="G174" s="2">
        <v>1</v>
      </c>
      <c r="H174" s="44">
        <v>1</v>
      </c>
      <c r="I174" s="45">
        <v>23.25</v>
      </c>
      <c r="J174" s="45">
        <f t="shared" si="11"/>
        <v>23.25</v>
      </c>
      <c r="K174" s="34"/>
      <c r="L174" s="92"/>
    </row>
    <row r="175" spans="1:12" ht="24.95" customHeight="1" x14ac:dyDescent="0.25">
      <c r="A175" s="61" t="s">
        <v>277</v>
      </c>
      <c r="B175" s="6">
        <v>105542</v>
      </c>
      <c r="C175" s="6" t="s">
        <v>18</v>
      </c>
      <c r="D175" s="6" t="s">
        <v>18</v>
      </c>
      <c r="E175" s="14" t="s">
        <v>143</v>
      </c>
      <c r="F175" s="6" t="s">
        <v>12</v>
      </c>
      <c r="G175" s="36">
        <v>1</v>
      </c>
      <c r="H175" s="39">
        <v>92</v>
      </c>
      <c r="I175" s="38">
        <f>SUM(J176:J178)</f>
        <v>293.38509297400003</v>
      </c>
      <c r="J175" s="38">
        <f t="shared" si="11"/>
        <v>26991.428553608002</v>
      </c>
      <c r="K175" s="38">
        <f>J175+(J175*$K$22)</f>
        <v>32961.932549666089</v>
      </c>
      <c r="L175" s="48">
        <f>K175-(K175*$L$22)</f>
        <v>32961.932549666089</v>
      </c>
    </row>
    <row r="176" spans="1:12" ht="24.95" customHeight="1" x14ac:dyDescent="0.25">
      <c r="A176" s="63"/>
      <c r="B176" s="15"/>
      <c r="C176" s="1" t="s">
        <v>20</v>
      </c>
      <c r="D176" s="1">
        <v>88264</v>
      </c>
      <c r="E176" s="20" t="s">
        <v>112</v>
      </c>
      <c r="F176" s="1" t="s">
        <v>22</v>
      </c>
      <c r="G176" s="2">
        <v>1.2079812000000001</v>
      </c>
      <c r="H176" s="44">
        <v>1</v>
      </c>
      <c r="I176" s="45">
        <v>33.090000000000003</v>
      </c>
      <c r="J176" s="45">
        <f t="shared" si="11"/>
        <v>39.972097908000009</v>
      </c>
      <c r="K176" s="34"/>
      <c r="L176" s="92"/>
    </row>
    <row r="177" spans="1:12" ht="24.95" customHeight="1" x14ac:dyDescent="0.25">
      <c r="A177" s="63"/>
      <c r="B177" s="15"/>
      <c r="C177" s="1" t="s">
        <v>20</v>
      </c>
      <c r="D177" s="1">
        <v>88247</v>
      </c>
      <c r="E177" s="20" t="s">
        <v>113</v>
      </c>
      <c r="F177" s="1" t="s">
        <v>22</v>
      </c>
      <c r="G177" s="2">
        <v>0.3774941</v>
      </c>
      <c r="H177" s="44">
        <v>1</v>
      </c>
      <c r="I177" s="45">
        <v>26.26</v>
      </c>
      <c r="J177" s="45">
        <f t="shared" si="11"/>
        <v>9.9129950660000006</v>
      </c>
      <c r="K177" s="34"/>
      <c r="L177" s="92"/>
    </row>
    <row r="178" spans="1:12" ht="24.95" customHeight="1" x14ac:dyDescent="0.25">
      <c r="A178" s="63"/>
      <c r="B178" s="15"/>
      <c r="C178" s="1" t="s">
        <v>15</v>
      </c>
      <c r="D178" s="5" t="s">
        <v>131</v>
      </c>
      <c r="E178" s="20" t="s">
        <v>144</v>
      </c>
      <c r="F178" s="1" t="s">
        <v>12</v>
      </c>
      <c r="G178" s="2">
        <v>1</v>
      </c>
      <c r="H178" s="44">
        <v>1</v>
      </c>
      <c r="I178" s="45">
        <v>243.5</v>
      </c>
      <c r="J178" s="45">
        <f t="shared" si="11"/>
        <v>243.5</v>
      </c>
      <c r="K178" s="34"/>
      <c r="L178" s="92"/>
    </row>
    <row r="179" spans="1:12" ht="24.95" customHeight="1" x14ac:dyDescent="0.25">
      <c r="A179" s="61" t="s">
        <v>278</v>
      </c>
      <c r="B179" s="6" t="s">
        <v>18</v>
      </c>
      <c r="C179" s="6" t="s">
        <v>18</v>
      </c>
      <c r="D179" s="6" t="s">
        <v>18</v>
      </c>
      <c r="E179" s="14" t="s">
        <v>145</v>
      </c>
      <c r="F179" s="6" t="s">
        <v>12</v>
      </c>
      <c r="G179" s="36">
        <v>1</v>
      </c>
      <c r="H179" s="39">
        <v>368</v>
      </c>
      <c r="I179" s="38">
        <f>SUM(J180:J182)</f>
        <v>19.322735000000002</v>
      </c>
      <c r="J179" s="38">
        <f t="shared" si="11"/>
        <v>7110.7664800000002</v>
      </c>
      <c r="K179" s="38">
        <f>J179+(J179*$K$22)</f>
        <v>8683.6680253760005</v>
      </c>
      <c r="L179" s="48">
        <f>K179-(K179*$L$22)</f>
        <v>8683.6680253760005</v>
      </c>
    </row>
    <row r="180" spans="1:12" ht="24.95" customHeight="1" x14ac:dyDescent="0.25">
      <c r="A180" s="63"/>
      <c r="B180" s="1">
        <v>88264</v>
      </c>
      <c r="C180" s="1" t="s">
        <v>20</v>
      </c>
      <c r="D180" s="1" t="s">
        <v>18</v>
      </c>
      <c r="E180" s="18" t="s">
        <v>112</v>
      </c>
      <c r="F180" s="1" t="s">
        <v>22</v>
      </c>
      <c r="G180" s="2">
        <v>0.12809999999999999</v>
      </c>
      <c r="H180" s="44">
        <v>1</v>
      </c>
      <c r="I180" s="45">
        <v>33.090000000000003</v>
      </c>
      <c r="J180" s="45">
        <f t="shared" si="11"/>
        <v>4.238829</v>
      </c>
      <c r="K180" s="34"/>
      <c r="L180" s="92"/>
    </row>
    <row r="181" spans="1:12" ht="24.95" customHeight="1" x14ac:dyDescent="0.25">
      <c r="A181" s="63"/>
      <c r="B181" s="1">
        <v>88247</v>
      </c>
      <c r="C181" s="1" t="s">
        <v>20</v>
      </c>
      <c r="D181" s="1" t="s">
        <v>18</v>
      </c>
      <c r="E181" s="18" t="s">
        <v>113</v>
      </c>
      <c r="F181" s="1" t="s">
        <v>22</v>
      </c>
      <c r="G181" s="2">
        <v>0.12809999999999999</v>
      </c>
      <c r="H181" s="44">
        <v>1</v>
      </c>
      <c r="I181" s="45">
        <v>26.26</v>
      </c>
      <c r="J181" s="45">
        <f t="shared" si="11"/>
        <v>3.3639060000000001</v>
      </c>
      <c r="K181" s="34"/>
      <c r="L181" s="92"/>
    </row>
    <row r="182" spans="1:12" ht="24.95" customHeight="1" x14ac:dyDescent="0.25">
      <c r="A182" s="63"/>
      <c r="B182" s="15"/>
      <c r="C182" s="1" t="s">
        <v>15</v>
      </c>
      <c r="D182" s="5" t="s">
        <v>131</v>
      </c>
      <c r="E182" s="18" t="s">
        <v>145</v>
      </c>
      <c r="F182" s="1" t="s">
        <v>12</v>
      </c>
      <c r="G182" s="2">
        <v>1</v>
      </c>
      <c r="H182" s="44">
        <v>1</v>
      </c>
      <c r="I182" s="45">
        <v>11.72</v>
      </c>
      <c r="J182" s="45">
        <f t="shared" si="11"/>
        <v>11.72</v>
      </c>
      <c r="K182" s="34"/>
      <c r="L182" s="92"/>
    </row>
    <row r="183" spans="1:12" ht="24.95" customHeight="1" x14ac:dyDescent="0.25">
      <c r="A183" s="50">
        <v>8</v>
      </c>
      <c r="B183" s="187" t="s">
        <v>142</v>
      </c>
      <c r="C183" s="187"/>
      <c r="D183" s="187"/>
      <c r="E183" s="187"/>
      <c r="F183" s="187"/>
      <c r="G183" s="187"/>
      <c r="H183" s="187"/>
      <c r="I183" s="188"/>
      <c r="J183" s="78" t="s">
        <v>8</v>
      </c>
      <c r="K183" s="75">
        <f>SUM(K184:K226)</f>
        <v>62854.432678274003</v>
      </c>
      <c r="L183" s="68">
        <f>SUM(L184:L226)</f>
        <v>62854.432678274003</v>
      </c>
    </row>
    <row r="184" spans="1:12" ht="24.95" customHeight="1" x14ac:dyDescent="0.25">
      <c r="A184" s="64" t="s">
        <v>102</v>
      </c>
      <c r="B184" s="6">
        <v>91863</v>
      </c>
      <c r="C184" s="6" t="s">
        <v>18</v>
      </c>
      <c r="D184" s="6" t="s">
        <v>18</v>
      </c>
      <c r="E184" s="14" t="s">
        <v>109</v>
      </c>
      <c r="F184" s="6" t="s">
        <v>44</v>
      </c>
      <c r="G184" s="36">
        <v>1</v>
      </c>
      <c r="H184" s="39">
        <v>23</v>
      </c>
      <c r="I184" s="38">
        <v>13.37</v>
      </c>
      <c r="J184" s="38">
        <f t="shared" ref="J184:J205" si="14">G184*H184*I184</f>
        <v>307.51</v>
      </c>
      <c r="K184" s="38">
        <f>J184+(J184*$K$22)</f>
        <v>375.53121199999998</v>
      </c>
      <c r="L184" s="48">
        <f>K184-(K184*$L$22)</f>
        <v>375.53121199999998</v>
      </c>
    </row>
    <row r="185" spans="1:12" ht="24.95" customHeight="1" x14ac:dyDescent="0.25">
      <c r="A185" s="64" t="s">
        <v>103</v>
      </c>
      <c r="B185" s="6">
        <v>91864</v>
      </c>
      <c r="C185" s="6" t="s">
        <v>18</v>
      </c>
      <c r="D185" s="6" t="s">
        <v>18</v>
      </c>
      <c r="E185" s="14" t="s">
        <v>110</v>
      </c>
      <c r="F185" s="6" t="s">
        <v>44</v>
      </c>
      <c r="G185" s="36">
        <v>1</v>
      </c>
      <c r="H185" s="39">
        <v>18</v>
      </c>
      <c r="I185" s="38">
        <v>18.13</v>
      </c>
      <c r="J185" s="38">
        <f t="shared" si="14"/>
        <v>326.33999999999997</v>
      </c>
      <c r="K185" s="38">
        <f>J185+(J185*$K$22)</f>
        <v>398.52640799999995</v>
      </c>
      <c r="L185" s="48">
        <f>K185-(K185*$L$22)</f>
        <v>398.52640799999995</v>
      </c>
    </row>
    <row r="186" spans="1:12" ht="24.95" customHeight="1" x14ac:dyDescent="0.25">
      <c r="A186" s="61" t="s">
        <v>147</v>
      </c>
      <c r="B186" s="6">
        <v>97238</v>
      </c>
      <c r="C186" s="6" t="s">
        <v>18</v>
      </c>
      <c r="D186" s="6" t="s">
        <v>18</v>
      </c>
      <c r="E186" s="14" t="s">
        <v>162</v>
      </c>
      <c r="F186" s="6" t="s">
        <v>44</v>
      </c>
      <c r="G186" s="36">
        <v>1</v>
      </c>
      <c r="H186" s="39">
        <v>64</v>
      </c>
      <c r="I186" s="38">
        <f>SUM(J187:J191)</f>
        <v>95.67107</v>
      </c>
      <c r="J186" s="38">
        <f t="shared" si="14"/>
        <v>6122.94848</v>
      </c>
      <c r="K186" s="38">
        <f>J186+(J186*$K$22)</f>
        <v>7477.3446837760002</v>
      </c>
      <c r="L186" s="48">
        <f>K186-(K186*$L$22)</f>
        <v>7477.3446837760002</v>
      </c>
    </row>
    <row r="187" spans="1:12" ht="24.95" customHeight="1" x14ac:dyDescent="0.25">
      <c r="A187" s="63"/>
      <c r="B187" s="1">
        <v>88264</v>
      </c>
      <c r="C187" s="1" t="s">
        <v>20</v>
      </c>
      <c r="D187" s="1" t="s">
        <v>18</v>
      </c>
      <c r="E187" s="20" t="s">
        <v>112</v>
      </c>
      <c r="F187" s="1" t="s">
        <v>22</v>
      </c>
      <c r="G187" s="2">
        <v>8.5199999999999998E-2</v>
      </c>
      <c r="H187" s="44">
        <v>1</v>
      </c>
      <c r="I187" s="45">
        <v>33.090000000000003</v>
      </c>
      <c r="J187" s="45">
        <f t="shared" si="14"/>
        <v>2.8192680000000001</v>
      </c>
      <c r="K187" s="34"/>
      <c r="L187" s="92"/>
    </row>
    <row r="188" spans="1:12" ht="24.95" customHeight="1" x14ac:dyDescent="0.25">
      <c r="A188" s="63"/>
      <c r="B188" s="1">
        <v>88247</v>
      </c>
      <c r="C188" s="1" t="s">
        <v>20</v>
      </c>
      <c r="D188" s="1" t="s">
        <v>18</v>
      </c>
      <c r="E188" s="20" t="s">
        <v>113</v>
      </c>
      <c r="F188" s="1" t="s">
        <v>22</v>
      </c>
      <c r="G188" s="2">
        <v>8.5199999999999998E-2</v>
      </c>
      <c r="H188" s="44">
        <v>1</v>
      </c>
      <c r="I188" s="45">
        <v>26.26</v>
      </c>
      <c r="J188" s="45">
        <f t="shared" si="14"/>
        <v>2.237352</v>
      </c>
      <c r="K188" s="34"/>
      <c r="L188" s="92"/>
    </row>
    <row r="189" spans="1:12" ht="24.95" customHeight="1" x14ac:dyDescent="0.25">
      <c r="A189" s="63"/>
      <c r="B189" s="15"/>
      <c r="C189" s="1" t="s">
        <v>20</v>
      </c>
      <c r="D189" s="1">
        <v>96562</v>
      </c>
      <c r="E189" s="20" t="s">
        <v>111</v>
      </c>
      <c r="F189" s="1" t="s">
        <v>44</v>
      </c>
      <c r="G189" s="2">
        <v>1</v>
      </c>
      <c r="H189" s="44">
        <v>1</v>
      </c>
      <c r="I189" s="45">
        <v>55.64</v>
      </c>
      <c r="J189" s="45">
        <f t="shared" si="14"/>
        <v>55.64</v>
      </c>
      <c r="K189" s="34"/>
      <c r="L189" s="92"/>
    </row>
    <row r="190" spans="1:12" ht="24.95" customHeight="1" x14ac:dyDescent="0.25">
      <c r="A190" s="63"/>
      <c r="B190" s="15"/>
      <c r="C190" s="1" t="s">
        <v>15</v>
      </c>
      <c r="D190" s="5" t="s">
        <v>131</v>
      </c>
      <c r="E190" s="20" t="s">
        <v>164</v>
      </c>
      <c r="F190" s="1" t="s">
        <v>44</v>
      </c>
      <c r="G190" s="2">
        <v>0.98199999999999998</v>
      </c>
      <c r="H190" s="44">
        <v>1</v>
      </c>
      <c r="I190" s="45">
        <v>32.94</v>
      </c>
      <c r="J190" s="45">
        <f t="shared" si="14"/>
        <v>32.347079999999998</v>
      </c>
      <c r="K190" s="34"/>
      <c r="L190" s="92"/>
    </row>
    <row r="191" spans="1:12" ht="24.95" customHeight="1" x14ac:dyDescent="0.25">
      <c r="A191" s="63"/>
      <c r="B191" s="15"/>
      <c r="C191" s="1" t="s">
        <v>15</v>
      </c>
      <c r="D191" s="5" t="s">
        <v>131</v>
      </c>
      <c r="E191" s="20" t="s">
        <v>163</v>
      </c>
      <c r="F191" s="1" t="s">
        <v>12</v>
      </c>
      <c r="G191" s="2">
        <v>0.33300000000000002</v>
      </c>
      <c r="H191" s="44">
        <v>1</v>
      </c>
      <c r="I191" s="45">
        <v>7.89</v>
      </c>
      <c r="J191" s="45">
        <f t="shared" si="14"/>
        <v>2.62737</v>
      </c>
      <c r="K191" s="34"/>
      <c r="L191" s="92"/>
    </row>
    <row r="192" spans="1:12" ht="24.95" customHeight="1" x14ac:dyDescent="0.25">
      <c r="A192" s="61" t="s">
        <v>146</v>
      </c>
      <c r="B192" s="6" t="s">
        <v>18</v>
      </c>
      <c r="C192" s="6" t="s">
        <v>18</v>
      </c>
      <c r="D192" s="6" t="s">
        <v>18</v>
      </c>
      <c r="E192" s="14" t="s">
        <v>117</v>
      </c>
      <c r="F192" s="6" t="s">
        <v>12</v>
      </c>
      <c r="G192" s="36">
        <v>1</v>
      </c>
      <c r="H192" s="39">
        <v>10</v>
      </c>
      <c r="I192" s="38">
        <f>SUM(J193:J195)</f>
        <v>24.702735000000001</v>
      </c>
      <c r="J192" s="38">
        <f t="shared" si="14"/>
        <v>247.02735000000001</v>
      </c>
      <c r="K192" s="38">
        <f>J192+(J192*$K$22)</f>
        <v>301.66979982000004</v>
      </c>
      <c r="L192" s="48">
        <f>K192-(K192*$L$22)</f>
        <v>301.66979982000004</v>
      </c>
    </row>
    <row r="193" spans="1:12" ht="24.95" customHeight="1" x14ac:dyDescent="0.25">
      <c r="A193" s="63"/>
      <c r="B193" s="1">
        <v>88264</v>
      </c>
      <c r="C193" s="1" t="s">
        <v>20</v>
      </c>
      <c r="D193" s="1" t="s">
        <v>18</v>
      </c>
      <c r="E193" s="18" t="s">
        <v>112</v>
      </c>
      <c r="F193" s="1" t="s">
        <v>22</v>
      </c>
      <c r="G193" s="2">
        <v>0.12809999999999999</v>
      </c>
      <c r="H193" s="44">
        <v>1</v>
      </c>
      <c r="I193" s="45">
        <v>33.090000000000003</v>
      </c>
      <c r="J193" s="45">
        <f t="shared" si="14"/>
        <v>4.238829</v>
      </c>
      <c r="K193" s="34"/>
      <c r="L193" s="92"/>
    </row>
    <row r="194" spans="1:12" ht="24.95" customHeight="1" x14ac:dyDescent="0.25">
      <c r="A194" s="63"/>
      <c r="B194" s="1">
        <v>88247</v>
      </c>
      <c r="C194" s="1" t="s">
        <v>20</v>
      </c>
      <c r="D194" s="1" t="s">
        <v>18</v>
      </c>
      <c r="E194" s="18" t="s">
        <v>113</v>
      </c>
      <c r="F194" s="1" t="s">
        <v>22</v>
      </c>
      <c r="G194" s="2">
        <v>0.12809999999999999</v>
      </c>
      <c r="H194" s="44">
        <v>1</v>
      </c>
      <c r="I194" s="45">
        <v>26.26</v>
      </c>
      <c r="J194" s="45">
        <f t="shared" si="14"/>
        <v>3.3639060000000001</v>
      </c>
      <c r="K194" s="34"/>
      <c r="L194" s="92"/>
    </row>
    <row r="195" spans="1:12" ht="24.95" customHeight="1" x14ac:dyDescent="0.25">
      <c r="A195" s="63"/>
      <c r="B195" s="15"/>
      <c r="C195" s="1" t="s">
        <v>15</v>
      </c>
      <c r="D195" s="5" t="s">
        <v>131</v>
      </c>
      <c r="E195" s="18" t="s">
        <v>119</v>
      </c>
      <c r="F195" s="1" t="s">
        <v>12</v>
      </c>
      <c r="G195" s="2">
        <v>1</v>
      </c>
      <c r="H195" s="44">
        <v>1</v>
      </c>
      <c r="I195" s="45">
        <v>17.100000000000001</v>
      </c>
      <c r="J195" s="45">
        <f t="shared" si="14"/>
        <v>17.100000000000001</v>
      </c>
      <c r="K195" s="34"/>
      <c r="L195" s="92"/>
    </row>
    <row r="196" spans="1:12" ht="24.95" customHeight="1" x14ac:dyDescent="0.25">
      <c r="A196" s="61" t="s">
        <v>279</v>
      </c>
      <c r="B196" s="6" t="s">
        <v>18</v>
      </c>
      <c r="C196" s="6" t="s">
        <v>18</v>
      </c>
      <c r="D196" s="6" t="s">
        <v>18</v>
      </c>
      <c r="E196" s="14" t="s">
        <v>118</v>
      </c>
      <c r="F196" s="6" t="s">
        <v>12</v>
      </c>
      <c r="G196" s="36">
        <v>1</v>
      </c>
      <c r="H196" s="39">
        <v>6</v>
      </c>
      <c r="I196" s="38">
        <f>SUM(J197:J199)</f>
        <v>33.642735000000002</v>
      </c>
      <c r="J196" s="38">
        <f t="shared" si="14"/>
        <v>201.85641000000001</v>
      </c>
      <c r="K196" s="38">
        <f>J196+(J196*$K$22)</f>
        <v>246.507047892</v>
      </c>
      <c r="L196" s="48">
        <f>K196-(K196*$L$22)</f>
        <v>246.507047892</v>
      </c>
    </row>
    <row r="197" spans="1:12" ht="24.95" customHeight="1" x14ac:dyDescent="0.25">
      <c r="A197" s="63"/>
      <c r="B197" s="1">
        <v>88264</v>
      </c>
      <c r="C197" s="1" t="s">
        <v>20</v>
      </c>
      <c r="D197" s="1" t="s">
        <v>18</v>
      </c>
      <c r="E197" s="18" t="s">
        <v>112</v>
      </c>
      <c r="F197" s="1" t="s">
        <v>22</v>
      </c>
      <c r="G197" s="2">
        <v>0.12809999999999999</v>
      </c>
      <c r="H197" s="44">
        <v>1</v>
      </c>
      <c r="I197" s="45">
        <v>33.090000000000003</v>
      </c>
      <c r="J197" s="45">
        <f t="shared" si="14"/>
        <v>4.238829</v>
      </c>
      <c r="K197" s="34"/>
      <c r="L197" s="92"/>
    </row>
    <row r="198" spans="1:12" ht="24.95" customHeight="1" x14ac:dyDescent="0.25">
      <c r="A198" s="63"/>
      <c r="B198" s="1">
        <v>88247</v>
      </c>
      <c r="C198" s="1" t="s">
        <v>20</v>
      </c>
      <c r="D198" s="1" t="s">
        <v>18</v>
      </c>
      <c r="E198" s="18" t="s">
        <v>113</v>
      </c>
      <c r="F198" s="1" t="s">
        <v>22</v>
      </c>
      <c r="G198" s="2">
        <v>0.12809999999999999</v>
      </c>
      <c r="H198" s="44">
        <v>1</v>
      </c>
      <c r="I198" s="45">
        <v>26.26</v>
      </c>
      <c r="J198" s="45">
        <f t="shared" si="14"/>
        <v>3.3639060000000001</v>
      </c>
      <c r="K198" s="34"/>
      <c r="L198" s="92"/>
    </row>
    <row r="199" spans="1:12" ht="24.95" customHeight="1" x14ac:dyDescent="0.25">
      <c r="A199" s="63"/>
      <c r="B199" s="15"/>
      <c r="C199" s="1" t="s">
        <v>15</v>
      </c>
      <c r="D199" s="5" t="s">
        <v>131</v>
      </c>
      <c r="E199" s="18" t="s">
        <v>120</v>
      </c>
      <c r="F199" s="1" t="s">
        <v>12</v>
      </c>
      <c r="G199" s="2">
        <v>1</v>
      </c>
      <c r="H199" s="44">
        <v>1</v>
      </c>
      <c r="I199" s="45">
        <v>26.04</v>
      </c>
      <c r="J199" s="45">
        <f t="shared" si="14"/>
        <v>26.04</v>
      </c>
      <c r="K199" s="34"/>
      <c r="L199" s="92"/>
    </row>
    <row r="200" spans="1:12" ht="24.95" customHeight="1" x14ac:dyDescent="0.25">
      <c r="A200" s="61" t="s">
        <v>280</v>
      </c>
      <c r="B200" s="6">
        <v>95795</v>
      </c>
      <c r="C200" s="6" t="s">
        <v>18</v>
      </c>
      <c r="D200" s="6" t="s">
        <v>18</v>
      </c>
      <c r="E200" s="14" t="s">
        <v>173</v>
      </c>
      <c r="F200" s="6" t="s">
        <v>12</v>
      </c>
      <c r="G200" s="36">
        <v>1</v>
      </c>
      <c r="H200" s="39">
        <v>1</v>
      </c>
      <c r="I200" s="38">
        <v>34.200000000000003</v>
      </c>
      <c r="J200" s="38">
        <f t="shared" si="14"/>
        <v>34.200000000000003</v>
      </c>
      <c r="K200" s="38">
        <f t="shared" ref="K200:K206" si="15">J200+(J200*$K$22)</f>
        <v>41.765040000000006</v>
      </c>
      <c r="L200" s="48">
        <f t="shared" ref="L200:L206" si="16">K200-(K200*$L$22)</f>
        <v>41.765040000000006</v>
      </c>
    </row>
    <row r="201" spans="1:12" ht="24.95" customHeight="1" x14ac:dyDescent="0.25">
      <c r="A201" s="61" t="s">
        <v>281</v>
      </c>
      <c r="B201" s="6">
        <v>95796</v>
      </c>
      <c r="C201" s="6" t="s">
        <v>18</v>
      </c>
      <c r="D201" s="6" t="s">
        <v>18</v>
      </c>
      <c r="E201" s="14" t="s">
        <v>170</v>
      </c>
      <c r="F201" s="6" t="s">
        <v>12</v>
      </c>
      <c r="G201" s="36">
        <v>1</v>
      </c>
      <c r="H201" s="39">
        <v>1</v>
      </c>
      <c r="I201" s="38">
        <v>47.56</v>
      </c>
      <c r="J201" s="38">
        <f t="shared" si="14"/>
        <v>47.56</v>
      </c>
      <c r="K201" s="38">
        <f t="shared" si="15"/>
        <v>58.080272000000001</v>
      </c>
      <c r="L201" s="48">
        <f t="shared" si="16"/>
        <v>58.080272000000001</v>
      </c>
    </row>
    <row r="202" spans="1:12" ht="24.95" customHeight="1" x14ac:dyDescent="0.25">
      <c r="A202" s="61" t="s">
        <v>282</v>
      </c>
      <c r="B202" s="6">
        <v>95778</v>
      </c>
      <c r="C202" s="6" t="s">
        <v>18</v>
      </c>
      <c r="D202" s="6" t="s">
        <v>18</v>
      </c>
      <c r="E202" s="14" t="s">
        <v>171</v>
      </c>
      <c r="F202" s="6" t="s">
        <v>12</v>
      </c>
      <c r="G202" s="36">
        <v>1</v>
      </c>
      <c r="H202" s="39">
        <v>3</v>
      </c>
      <c r="I202" s="38">
        <v>29.58</v>
      </c>
      <c r="J202" s="38">
        <f t="shared" si="14"/>
        <v>88.74</v>
      </c>
      <c r="K202" s="38">
        <f t="shared" si="15"/>
        <v>108.369288</v>
      </c>
      <c r="L202" s="48">
        <f t="shared" si="16"/>
        <v>108.369288</v>
      </c>
    </row>
    <row r="203" spans="1:12" ht="24.95" customHeight="1" x14ac:dyDescent="0.25">
      <c r="A203" s="61" t="s">
        <v>283</v>
      </c>
      <c r="B203" s="6">
        <v>95781</v>
      </c>
      <c r="C203" s="6" t="s">
        <v>18</v>
      </c>
      <c r="D203" s="6" t="s">
        <v>18</v>
      </c>
      <c r="E203" s="14" t="s">
        <v>250</v>
      </c>
      <c r="F203" s="6" t="s">
        <v>12</v>
      </c>
      <c r="G203" s="36">
        <v>1</v>
      </c>
      <c r="H203" s="39">
        <v>2</v>
      </c>
      <c r="I203" s="38">
        <v>35.700000000000003</v>
      </c>
      <c r="J203" s="38">
        <f t="shared" si="14"/>
        <v>71.400000000000006</v>
      </c>
      <c r="K203" s="38">
        <f t="shared" si="15"/>
        <v>87.193680000000001</v>
      </c>
      <c r="L203" s="48">
        <f t="shared" si="16"/>
        <v>87.193680000000001</v>
      </c>
    </row>
    <row r="204" spans="1:12" ht="24.95" customHeight="1" x14ac:dyDescent="0.25">
      <c r="A204" s="61" t="s">
        <v>284</v>
      </c>
      <c r="B204" s="6">
        <v>95787</v>
      </c>
      <c r="C204" s="6" t="s">
        <v>18</v>
      </c>
      <c r="D204" s="6" t="s">
        <v>18</v>
      </c>
      <c r="E204" s="14" t="s">
        <v>169</v>
      </c>
      <c r="F204" s="6" t="s">
        <v>12</v>
      </c>
      <c r="G204" s="36">
        <v>1</v>
      </c>
      <c r="H204" s="39">
        <v>5</v>
      </c>
      <c r="I204" s="38">
        <v>30.05</v>
      </c>
      <c r="J204" s="38">
        <f t="shared" si="14"/>
        <v>150.25</v>
      </c>
      <c r="K204" s="38">
        <f t="shared" si="15"/>
        <v>183.4853</v>
      </c>
      <c r="L204" s="48">
        <f t="shared" si="16"/>
        <v>183.4853</v>
      </c>
    </row>
    <row r="205" spans="1:12" ht="24.95" customHeight="1" x14ac:dyDescent="0.25">
      <c r="A205" s="61" t="s">
        <v>285</v>
      </c>
      <c r="B205" s="6">
        <v>95789</v>
      </c>
      <c r="C205" s="6" t="s">
        <v>18</v>
      </c>
      <c r="D205" s="6" t="s">
        <v>18</v>
      </c>
      <c r="E205" s="14" t="s">
        <v>172</v>
      </c>
      <c r="F205" s="6" t="s">
        <v>12</v>
      </c>
      <c r="G205" s="36">
        <v>1</v>
      </c>
      <c r="H205" s="39">
        <v>4</v>
      </c>
      <c r="I205" s="38">
        <v>40.53</v>
      </c>
      <c r="J205" s="38">
        <f t="shared" si="14"/>
        <v>162.12</v>
      </c>
      <c r="K205" s="38">
        <f t="shared" si="15"/>
        <v>197.98094400000002</v>
      </c>
      <c r="L205" s="48">
        <f t="shared" si="16"/>
        <v>197.98094400000002</v>
      </c>
    </row>
    <row r="206" spans="1:12" ht="24.95" customHeight="1" x14ac:dyDescent="0.25">
      <c r="A206" s="61" t="s">
        <v>286</v>
      </c>
      <c r="B206" s="6" t="s">
        <v>18</v>
      </c>
      <c r="C206" s="6" t="s">
        <v>18</v>
      </c>
      <c r="D206" s="6" t="s">
        <v>18</v>
      </c>
      <c r="E206" s="14" t="s">
        <v>139</v>
      </c>
      <c r="F206" s="6" t="s">
        <v>44</v>
      </c>
      <c r="G206" s="36">
        <v>1</v>
      </c>
      <c r="H206" s="39">
        <v>76</v>
      </c>
      <c r="I206" s="38">
        <f>SUM(J207:J209)</f>
        <v>78.662734999999998</v>
      </c>
      <c r="J206" s="38">
        <f>G206*H206*I206</f>
        <v>5978.3678600000003</v>
      </c>
      <c r="K206" s="38">
        <f t="shared" si="15"/>
        <v>7300.7828306320007</v>
      </c>
      <c r="L206" s="48">
        <f t="shared" si="16"/>
        <v>7300.7828306320007</v>
      </c>
    </row>
    <row r="207" spans="1:12" ht="24.95" customHeight="1" x14ac:dyDescent="0.25">
      <c r="A207" s="63"/>
      <c r="B207" s="1">
        <v>88264</v>
      </c>
      <c r="C207" s="1" t="s">
        <v>20</v>
      </c>
      <c r="D207" s="1" t="s">
        <v>18</v>
      </c>
      <c r="E207" s="20" t="s">
        <v>112</v>
      </c>
      <c r="F207" s="1" t="s">
        <v>22</v>
      </c>
      <c r="G207" s="2">
        <v>0.12809999999999999</v>
      </c>
      <c r="H207" s="44">
        <v>1</v>
      </c>
      <c r="I207" s="45">
        <v>33.090000000000003</v>
      </c>
      <c r="J207" s="45">
        <f t="shared" ref="J207:J209" si="17">G207*H207*I207</f>
        <v>4.238829</v>
      </c>
      <c r="K207" s="34"/>
      <c r="L207" s="92"/>
    </row>
    <row r="208" spans="1:12" ht="24.95" customHeight="1" x14ac:dyDescent="0.25">
      <c r="A208" s="63"/>
      <c r="B208" s="1">
        <v>88247</v>
      </c>
      <c r="C208" s="1" t="s">
        <v>20</v>
      </c>
      <c r="D208" s="1" t="s">
        <v>18</v>
      </c>
      <c r="E208" s="20" t="s">
        <v>113</v>
      </c>
      <c r="F208" s="1" t="s">
        <v>22</v>
      </c>
      <c r="G208" s="2">
        <v>0.12809999999999999</v>
      </c>
      <c r="H208" s="44">
        <v>1</v>
      </c>
      <c r="I208" s="45">
        <v>26.26</v>
      </c>
      <c r="J208" s="45">
        <f t="shared" si="17"/>
        <v>3.3639060000000001</v>
      </c>
      <c r="K208" s="34"/>
      <c r="L208" s="92"/>
    </row>
    <row r="209" spans="1:12" ht="24.95" customHeight="1" x14ac:dyDescent="0.25">
      <c r="A209" s="63"/>
      <c r="B209" s="15"/>
      <c r="C209" s="1" t="s">
        <v>15</v>
      </c>
      <c r="D209" s="5" t="s">
        <v>131</v>
      </c>
      <c r="E209" s="20" t="s">
        <v>133</v>
      </c>
      <c r="F209" s="1" t="s">
        <v>44</v>
      </c>
      <c r="G209" s="2">
        <v>1</v>
      </c>
      <c r="H209" s="44">
        <v>1</v>
      </c>
      <c r="I209" s="45">
        <v>71.06</v>
      </c>
      <c r="J209" s="45">
        <f t="shared" si="17"/>
        <v>71.06</v>
      </c>
      <c r="K209" s="34"/>
      <c r="L209" s="92"/>
    </row>
    <row r="210" spans="1:12" ht="24.95" customHeight="1" x14ac:dyDescent="0.25">
      <c r="A210" s="61" t="s">
        <v>287</v>
      </c>
      <c r="B210" s="6" t="s">
        <v>18</v>
      </c>
      <c r="C210" s="6" t="s">
        <v>18</v>
      </c>
      <c r="D210" s="6" t="s">
        <v>18</v>
      </c>
      <c r="E210" s="14" t="s">
        <v>138</v>
      </c>
      <c r="F210" s="6" t="s">
        <v>44</v>
      </c>
      <c r="G210" s="36">
        <v>1</v>
      </c>
      <c r="H210" s="39">
        <v>76</v>
      </c>
      <c r="I210" s="38">
        <f>SUM(J211:J213)</f>
        <v>40.042735</v>
      </c>
      <c r="J210" s="38">
        <f>G210*H210*I210</f>
        <v>3043.2478599999999</v>
      </c>
      <c r="K210" s="38">
        <f>J210+(J210*$K$22)</f>
        <v>3716.4142866319999</v>
      </c>
      <c r="L210" s="48">
        <f>K210-(K210*$L$22)</f>
        <v>3716.4142866319999</v>
      </c>
    </row>
    <row r="211" spans="1:12" ht="24.95" customHeight="1" x14ac:dyDescent="0.25">
      <c r="A211" s="63"/>
      <c r="B211" s="1">
        <v>88264</v>
      </c>
      <c r="C211" s="1" t="s">
        <v>20</v>
      </c>
      <c r="D211" s="1" t="s">
        <v>18</v>
      </c>
      <c r="E211" s="20" t="s">
        <v>112</v>
      </c>
      <c r="F211" s="1" t="s">
        <v>22</v>
      </c>
      <c r="G211" s="2">
        <v>0.12809999999999999</v>
      </c>
      <c r="H211" s="44">
        <v>1</v>
      </c>
      <c r="I211" s="45">
        <v>33.090000000000003</v>
      </c>
      <c r="J211" s="45">
        <f t="shared" ref="J211:J225" si="18">G211*H211*I211</f>
        <v>4.238829</v>
      </c>
      <c r="K211" s="34"/>
      <c r="L211" s="92"/>
    </row>
    <row r="212" spans="1:12" ht="24.95" customHeight="1" x14ac:dyDescent="0.25">
      <c r="A212" s="63"/>
      <c r="B212" s="1">
        <v>88247</v>
      </c>
      <c r="C212" s="1" t="s">
        <v>20</v>
      </c>
      <c r="D212" s="1" t="s">
        <v>18</v>
      </c>
      <c r="E212" s="20" t="s">
        <v>113</v>
      </c>
      <c r="F212" s="1" t="s">
        <v>22</v>
      </c>
      <c r="G212" s="2">
        <v>0.12809999999999999</v>
      </c>
      <c r="H212" s="44">
        <v>1</v>
      </c>
      <c r="I212" s="45">
        <v>26.26</v>
      </c>
      <c r="J212" s="45">
        <f t="shared" si="18"/>
        <v>3.3639060000000001</v>
      </c>
      <c r="K212" s="34"/>
      <c r="L212" s="92"/>
    </row>
    <row r="213" spans="1:12" ht="24.95" customHeight="1" x14ac:dyDescent="0.25">
      <c r="A213" s="63"/>
      <c r="B213" s="15"/>
      <c r="C213" s="1" t="s">
        <v>15</v>
      </c>
      <c r="D213" s="5" t="s">
        <v>131</v>
      </c>
      <c r="E213" s="20" t="s">
        <v>132</v>
      </c>
      <c r="F213" s="1" t="s">
        <v>44</v>
      </c>
      <c r="G213" s="2">
        <v>1</v>
      </c>
      <c r="H213" s="44">
        <v>1</v>
      </c>
      <c r="I213" s="45">
        <v>32.44</v>
      </c>
      <c r="J213" s="45">
        <f t="shared" si="18"/>
        <v>32.44</v>
      </c>
      <c r="K213" s="34"/>
      <c r="L213" s="92"/>
    </row>
    <row r="214" spans="1:12" ht="24.95" customHeight="1" x14ac:dyDescent="0.25">
      <c r="A214" s="61" t="s">
        <v>288</v>
      </c>
      <c r="B214" s="6" t="s">
        <v>18</v>
      </c>
      <c r="C214" s="6" t="s">
        <v>18</v>
      </c>
      <c r="D214" s="6" t="s">
        <v>18</v>
      </c>
      <c r="E214" s="14" t="s">
        <v>135</v>
      </c>
      <c r="F214" s="6" t="s">
        <v>12</v>
      </c>
      <c r="G214" s="36">
        <v>1</v>
      </c>
      <c r="H214" s="39">
        <v>71</v>
      </c>
      <c r="I214" s="38">
        <f>SUM(J215:J217)</f>
        <v>76.752735000000001</v>
      </c>
      <c r="J214" s="38">
        <f t="shared" si="18"/>
        <v>5449.4441850000003</v>
      </c>
      <c r="K214" s="38">
        <f>J214+(J214*$K$22)</f>
        <v>6654.8612387220001</v>
      </c>
      <c r="L214" s="48">
        <f>K214-(K214*$L$22)</f>
        <v>6654.8612387220001</v>
      </c>
    </row>
    <row r="215" spans="1:12" ht="24.95" customHeight="1" x14ac:dyDescent="0.25">
      <c r="A215" s="63"/>
      <c r="B215" s="1">
        <v>88264</v>
      </c>
      <c r="C215" s="1" t="s">
        <v>20</v>
      </c>
      <c r="D215" s="1" t="s">
        <v>18</v>
      </c>
      <c r="E215" s="18" t="s">
        <v>112</v>
      </c>
      <c r="F215" s="1" t="s">
        <v>22</v>
      </c>
      <c r="G215" s="2">
        <v>0.12809999999999999</v>
      </c>
      <c r="H215" s="44">
        <v>1</v>
      </c>
      <c r="I215" s="45">
        <v>33.090000000000003</v>
      </c>
      <c r="J215" s="45">
        <f t="shared" si="18"/>
        <v>4.238829</v>
      </c>
      <c r="K215" s="34"/>
      <c r="L215" s="92"/>
    </row>
    <row r="216" spans="1:12" ht="24.95" customHeight="1" x14ac:dyDescent="0.25">
      <c r="A216" s="63"/>
      <c r="B216" s="1">
        <v>88247</v>
      </c>
      <c r="C216" s="1" t="s">
        <v>20</v>
      </c>
      <c r="D216" s="1" t="s">
        <v>18</v>
      </c>
      <c r="E216" s="18" t="s">
        <v>113</v>
      </c>
      <c r="F216" s="1" t="s">
        <v>22</v>
      </c>
      <c r="G216" s="2">
        <v>0.12809999999999999</v>
      </c>
      <c r="H216" s="44">
        <v>1</v>
      </c>
      <c r="I216" s="45">
        <v>26.26</v>
      </c>
      <c r="J216" s="45">
        <f t="shared" si="18"/>
        <v>3.3639060000000001</v>
      </c>
      <c r="K216" s="34"/>
      <c r="L216" s="92"/>
    </row>
    <row r="217" spans="1:12" ht="24.95" customHeight="1" x14ac:dyDescent="0.25">
      <c r="A217" s="63"/>
      <c r="B217" s="15"/>
      <c r="C217" s="1" t="s">
        <v>15</v>
      </c>
      <c r="D217" s="5" t="s">
        <v>131</v>
      </c>
      <c r="E217" s="18" t="s">
        <v>134</v>
      </c>
      <c r="F217" s="1" t="s">
        <v>12</v>
      </c>
      <c r="G217" s="2">
        <v>1</v>
      </c>
      <c r="H217" s="44">
        <v>1</v>
      </c>
      <c r="I217" s="45">
        <v>69.150000000000006</v>
      </c>
      <c r="J217" s="45">
        <f t="shared" si="18"/>
        <v>69.150000000000006</v>
      </c>
      <c r="K217" s="34"/>
      <c r="L217" s="92"/>
    </row>
    <row r="218" spans="1:12" ht="24.95" customHeight="1" x14ac:dyDescent="0.25">
      <c r="A218" s="61" t="s">
        <v>289</v>
      </c>
      <c r="B218" s="6" t="s">
        <v>18</v>
      </c>
      <c r="C218" s="6" t="s">
        <v>18</v>
      </c>
      <c r="D218" s="6" t="s">
        <v>18</v>
      </c>
      <c r="E218" s="14" t="s">
        <v>151</v>
      </c>
      <c r="F218" s="6" t="s">
        <v>12</v>
      </c>
      <c r="G218" s="36">
        <v>1</v>
      </c>
      <c r="H218" s="39">
        <v>60</v>
      </c>
      <c r="I218" s="38">
        <f>SUM(J219:J221)</f>
        <v>4.5720749999999999</v>
      </c>
      <c r="J218" s="38">
        <f t="shared" si="18"/>
        <v>274.3245</v>
      </c>
      <c r="K218" s="38">
        <f>J218+(J218*$K$22)</f>
        <v>335.0050794</v>
      </c>
      <c r="L218" s="48">
        <f>K218-(K218*$L$22)</f>
        <v>335.0050794</v>
      </c>
    </row>
    <row r="219" spans="1:12" ht="24.95" customHeight="1" x14ac:dyDescent="0.25">
      <c r="A219" s="63"/>
      <c r="B219" s="15"/>
      <c r="C219" s="1" t="s">
        <v>20</v>
      </c>
      <c r="D219" s="1">
        <v>88264</v>
      </c>
      <c r="E219" s="20" t="s">
        <v>112</v>
      </c>
      <c r="F219" s="1" t="s">
        <v>22</v>
      </c>
      <c r="G219" s="2">
        <v>4.4999999999999997E-3</v>
      </c>
      <c r="H219" s="44">
        <v>1</v>
      </c>
      <c r="I219" s="45">
        <v>33.090000000000003</v>
      </c>
      <c r="J219" s="45">
        <f t="shared" si="18"/>
        <v>0.14890500000000001</v>
      </c>
      <c r="K219" s="34"/>
      <c r="L219" s="92"/>
    </row>
    <row r="220" spans="1:12" ht="24.95" customHeight="1" x14ac:dyDescent="0.25">
      <c r="A220" s="63"/>
      <c r="B220" s="15"/>
      <c r="C220" s="1" t="s">
        <v>20</v>
      </c>
      <c r="D220" s="1">
        <v>88247</v>
      </c>
      <c r="E220" s="20" t="s">
        <v>113</v>
      </c>
      <c r="F220" s="1" t="s">
        <v>22</v>
      </c>
      <c r="G220" s="2">
        <v>4.4999999999999997E-3</v>
      </c>
      <c r="H220" s="44">
        <v>1</v>
      </c>
      <c r="I220" s="45">
        <v>26.26</v>
      </c>
      <c r="J220" s="45">
        <f t="shared" si="18"/>
        <v>0.11817</v>
      </c>
      <c r="K220" s="34"/>
      <c r="L220" s="92"/>
    </row>
    <row r="221" spans="1:12" ht="24.95" customHeight="1" x14ac:dyDescent="0.25">
      <c r="A221" s="63"/>
      <c r="B221" s="15"/>
      <c r="C221" s="1" t="s">
        <v>15</v>
      </c>
      <c r="D221" s="5" t="s">
        <v>131</v>
      </c>
      <c r="E221" s="41" t="s">
        <v>151</v>
      </c>
      <c r="F221" s="1" t="s">
        <v>12</v>
      </c>
      <c r="G221" s="2">
        <v>1.05</v>
      </c>
      <c r="H221" s="44">
        <v>1</v>
      </c>
      <c r="I221" s="45">
        <v>4.0999999999999996</v>
      </c>
      <c r="J221" s="45">
        <f t="shared" si="18"/>
        <v>4.3049999999999997</v>
      </c>
      <c r="K221" s="34"/>
      <c r="L221" s="92"/>
    </row>
    <row r="222" spans="1:12" ht="24.95" customHeight="1" x14ac:dyDescent="0.25">
      <c r="A222" s="61" t="s">
        <v>290</v>
      </c>
      <c r="B222" s="6" t="s">
        <v>18</v>
      </c>
      <c r="C222" s="6" t="s">
        <v>18</v>
      </c>
      <c r="D222" s="6" t="s">
        <v>18</v>
      </c>
      <c r="E222" s="14" t="s">
        <v>152</v>
      </c>
      <c r="F222" s="6" t="s">
        <v>12</v>
      </c>
      <c r="G222" s="36">
        <v>1</v>
      </c>
      <c r="H222" s="39">
        <v>60</v>
      </c>
      <c r="I222" s="38">
        <f>SUM(J223:J225)</f>
        <v>5.3070750000000002</v>
      </c>
      <c r="J222" s="38">
        <f t="shared" si="18"/>
        <v>318.42450000000002</v>
      </c>
      <c r="K222" s="38">
        <f>J222+(J222*$K$22)</f>
        <v>388.85999940000005</v>
      </c>
      <c r="L222" s="48">
        <f>K222-(K222*$L$22)</f>
        <v>388.85999940000005</v>
      </c>
    </row>
    <row r="223" spans="1:12" ht="24.95" customHeight="1" x14ac:dyDescent="0.25">
      <c r="A223" s="63"/>
      <c r="B223" s="15"/>
      <c r="C223" s="1" t="s">
        <v>20</v>
      </c>
      <c r="D223" s="1">
        <v>88264</v>
      </c>
      <c r="E223" s="20" t="s">
        <v>112</v>
      </c>
      <c r="F223" s="1" t="s">
        <v>22</v>
      </c>
      <c r="G223" s="2">
        <v>4.4999999999999997E-3</v>
      </c>
      <c r="H223" s="44">
        <v>1</v>
      </c>
      <c r="I223" s="45">
        <v>33.090000000000003</v>
      </c>
      <c r="J223" s="45">
        <f t="shared" si="18"/>
        <v>0.14890500000000001</v>
      </c>
      <c r="K223" s="34"/>
      <c r="L223" s="92"/>
    </row>
    <row r="224" spans="1:12" ht="24.95" customHeight="1" x14ac:dyDescent="0.25">
      <c r="A224" s="63"/>
      <c r="B224" s="15"/>
      <c r="C224" s="1" t="s">
        <v>20</v>
      </c>
      <c r="D224" s="1">
        <v>88247</v>
      </c>
      <c r="E224" s="20" t="s">
        <v>113</v>
      </c>
      <c r="F224" s="1" t="s">
        <v>22</v>
      </c>
      <c r="G224" s="2">
        <v>4.4999999999999997E-3</v>
      </c>
      <c r="H224" s="44">
        <v>1</v>
      </c>
      <c r="I224" s="45">
        <v>26.26</v>
      </c>
      <c r="J224" s="45">
        <f t="shared" si="18"/>
        <v>0.11817</v>
      </c>
      <c r="K224" s="34"/>
      <c r="L224" s="92"/>
    </row>
    <row r="225" spans="1:12" ht="24.95" customHeight="1" x14ac:dyDescent="0.25">
      <c r="A225" s="63"/>
      <c r="B225" s="15"/>
      <c r="C225" s="1" t="s">
        <v>15</v>
      </c>
      <c r="D225" s="5" t="s">
        <v>131</v>
      </c>
      <c r="E225" s="41" t="s">
        <v>153</v>
      </c>
      <c r="F225" s="1" t="s">
        <v>12</v>
      </c>
      <c r="G225" s="2">
        <v>1.05</v>
      </c>
      <c r="H225" s="44">
        <v>1</v>
      </c>
      <c r="I225" s="45">
        <v>4.8</v>
      </c>
      <c r="J225" s="45">
        <f t="shared" si="18"/>
        <v>5.04</v>
      </c>
      <c r="K225" s="34"/>
      <c r="L225" s="92"/>
    </row>
    <row r="226" spans="1:12" ht="24.95" customHeight="1" x14ac:dyDescent="0.25">
      <c r="A226" s="61" t="s">
        <v>291</v>
      </c>
      <c r="B226" s="6">
        <v>98297</v>
      </c>
      <c r="C226" s="6" t="s">
        <v>18</v>
      </c>
      <c r="D226" s="6" t="s">
        <v>18</v>
      </c>
      <c r="E226" s="14" t="s">
        <v>148</v>
      </c>
      <c r="F226" s="6" t="s">
        <v>44</v>
      </c>
      <c r="G226" s="36">
        <v>1</v>
      </c>
      <c r="H226" s="39">
        <v>2932</v>
      </c>
      <c r="I226" s="38">
        <v>9.77</v>
      </c>
      <c r="J226" s="38">
        <f>G226*H226*I226</f>
        <v>28645.64</v>
      </c>
      <c r="K226" s="38">
        <f>J226+(J226*$K$22)</f>
        <v>34982.055567999996</v>
      </c>
      <c r="L226" s="48">
        <f>K226-(K226*$L$22)</f>
        <v>34982.055567999996</v>
      </c>
    </row>
    <row r="227" spans="1:12" ht="24.95" customHeight="1" x14ac:dyDescent="0.25">
      <c r="A227" s="50">
        <v>9</v>
      </c>
      <c r="B227" s="187" t="s">
        <v>87</v>
      </c>
      <c r="C227" s="187"/>
      <c r="D227" s="187"/>
      <c r="E227" s="187"/>
      <c r="F227" s="187"/>
      <c r="G227" s="187"/>
      <c r="H227" s="187"/>
      <c r="I227" s="188"/>
      <c r="J227" s="78" t="s">
        <v>8</v>
      </c>
      <c r="K227" s="75">
        <f>SUM(K228:K235)</f>
        <v>3080.684604</v>
      </c>
      <c r="L227" s="68">
        <f>SUM(L228:L235)</f>
        <v>3080.684604</v>
      </c>
    </row>
    <row r="228" spans="1:12" ht="24.95" customHeight="1" x14ac:dyDescent="0.25">
      <c r="A228" s="47" t="s">
        <v>105</v>
      </c>
      <c r="B228" s="6">
        <v>101907</v>
      </c>
      <c r="C228" s="16"/>
      <c r="D228" s="16"/>
      <c r="E228" s="14" t="s">
        <v>88</v>
      </c>
      <c r="F228" s="6" t="s">
        <v>12</v>
      </c>
      <c r="G228" s="36">
        <v>1</v>
      </c>
      <c r="H228" s="39">
        <v>2</v>
      </c>
      <c r="I228" s="38">
        <v>747.56</v>
      </c>
      <c r="J228" s="38">
        <f>G228*H228*I228</f>
        <v>1495.12</v>
      </c>
      <c r="K228" s="38">
        <f>J228+(J228*$K$22)</f>
        <v>1825.8405439999999</v>
      </c>
      <c r="L228" s="48">
        <f>K228-(K228*$L$22)</f>
        <v>1825.8405439999999</v>
      </c>
    </row>
    <row r="229" spans="1:12" ht="24.95" customHeight="1" x14ac:dyDescent="0.25">
      <c r="A229" s="47" t="s">
        <v>106</v>
      </c>
      <c r="B229" s="6">
        <v>101905</v>
      </c>
      <c r="C229" s="16"/>
      <c r="D229" s="16"/>
      <c r="E229" s="14" t="s">
        <v>89</v>
      </c>
      <c r="F229" s="6" t="s">
        <v>12</v>
      </c>
      <c r="G229" s="36">
        <v>1</v>
      </c>
      <c r="H229" s="39">
        <v>2</v>
      </c>
      <c r="I229" s="38">
        <v>237.56</v>
      </c>
      <c r="J229" s="38">
        <f>G229*H229*I229</f>
        <v>475.12</v>
      </c>
      <c r="K229" s="38">
        <f>J229+(J229*$K$22)</f>
        <v>580.216544</v>
      </c>
      <c r="L229" s="48">
        <f>K229-(K229*$L$22)</f>
        <v>580.216544</v>
      </c>
    </row>
    <row r="230" spans="1:12" ht="24.95" customHeight="1" x14ac:dyDescent="0.25">
      <c r="A230" s="47" t="s">
        <v>292</v>
      </c>
      <c r="B230" s="6" t="s">
        <v>18</v>
      </c>
      <c r="C230" s="6" t="s">
        <v>18</v>
      </c>
      <c r="D230" s="6" t="s">
        <v>18</v>
      </c>
      <c r="E230" s="14" t="s">
        <v>93</v>
      </c>
      <c r="F230" s="6" t="s">
        <v>12</v>
      </c>
      <c r="G230" s="36">
        <v>1</v>
      </c>
      <c r="H230" s="39">
        <v>1</v>
      </c>
      <c r="I230" s="38">
        <f>SUM(J231:J234)</f>
        <v>355.46999999999997</v>
      </c>
      <c r="J230" s="38">
        <f>G230*H230*I230</f>
        <v>355.46999999999997</v>
      </c>
      <c r="K230" s="38">
        <f>J230+(J230*$K$22)</f>
        <v>434.099964</v>
      </c>
      <c r="L230" s="48">
        <f>K230-(K230*$L$22)</f>
        <v>434.099964</v>
      </c>
    </row>
    <row r="231" spans="1:12" ht="24.95" customHeight="1" x14ac:dyDescent="0.25">
      <c r="A231" s="54"/>
      <c r="B231" s="1">
        <v>88243</v>
      </c>
      <c r="C231" s="1" t="s">
        <v>18</v>
      </c>
      <c r="D231" s="1" t="s">
        <v>18</v>
      </c>
      <c r="E231" s="20" t="s">
        <v>82</v>
      </c>
      <c r="F231" s="1" t="s">
        <v>22</v>
      </c>
      <c r="G231" s="2">
        <v>1</v>
      </c>
      <c r="H231" s="33">
        <v>1</v>
      </c>
      <c r="I231" s="34">
        <v>25.64</v>
      </c>
      <c r="J231" s="34">
        <f t="shared" ref="J231:J235" si="19">G231*H231*I231</f>
        <v>25.64</v>
      </c>
      <c r="K231" s="34"/>
      <c r="L231" s="92"/>
    </row>
    <row r="232" spans="1:12" ht="24.95" customHeight="1" x14ac:dyDescent="0.25">
      <c r="A232" s="54"/>
      <c r="B232" s="19"/>
      <c r="C232" s="5" t="s">
        <v>15</v>
      </c>
      <c r="D232" s="5">
        <v>37539</v>
      </c>
      <c r="E232" s="41" t="s">
        <v>95</v>
      </c>
      <c r="F232" s="5" t="s">
        <v>12</v>
      </c>
      <c r="G232" s="2">
        <v>1</v>
      </c>
      <c r="H232" s="33">
        <v>5</v>
      </c>
      <c r="I232" s="34">
        <v>25</v>
      </c>
      <c r="J232" s="34">
        <f t="shared" si="19"/>
        <v>125</v>
      </c>
      <c r="K232" s="34"/>
      <c r="L232" s="92"/>
    </row>
    <row r="233" spans="1:12" ht="24.95" customHeight="1" x14ac:dyDescent="0.25">
      <c r="A233" s="54"/>
      <c r="B233" s="19"/>
      <c r="C233" s="1" t="s">
        <v>15</v>
      </c>
      <c r="D233" s="1">
        <v>37559</v>
      </c>
      <c r="E233" s="20" t="s">
        <v>96</v>
      </c>
      <c r="F233" s="1" t="s">
        <v>12</v>
      </c>
      <c r="G233" s="2">
        <v>1</v>
      </c>
      <c r="H233" s="33">
        <v>3</v>
      </c>
      <c r="I233" s="34">
        <v>35.47</v>
      </c>
      <c r="J233" s="34">
        <f t="shared" si="19"/>
        <v>106.41</v>
      </c>
      <c r="K233" s="34"/>
      <c r="L233" s="92"/>
    </row>
    <row r="234" spans="1:12" ht="24.95" customHeight="1" x14ac:dyDescent="0.25">
      <c r="A234" s="54"/>
      <c r="B234" s="19"/>
      <c r="C234" s="1" t="s">
        <v>15</v>
      </c>
      <c r="D234" s="1">
        <v>37560</v>
      </c>
      <c r="E234" s="20" t="s">
        <v>94</v>
      </c>
      <c r="F234" s="1" t="s">
        <v>12</v>
      </c>
      <c r="G234" s="2">
        <v>1</v>
      </c>
      <c r="H234" s="33">
        <v>2</v>
      </c>
      <c r="I234" s="34">
        <v>49.21</v>
      </c>
      <c r="J234" s="34">
        <f t="shared" si="19"/>
        <v>98.42</v>
      </c>
      <c r="K234" s="34"/>
      <c r="L234" s="92"/>
    </row>
    <row r="235" spans="1:12" ht="24.95" customHeight="1" x14ac:dyDescent="0.25">
      <c r="A235" s="47" t="s">
        <v>293</v>
      </c>
      <c r="B235" s="6" t="s">
        <v>18</v>
      </c>
      <c r="C235" s="6" t="s">
        <v>15</v>
      </c>
      <c r="D235" s="6">
        <v>38774</v>
      </c>
      <c r="E235" s="17" t="s">
        <v>97</v>
      </c>
      <c r="F235" s="6" t="s">
        <v>12</v>
      </c>
      <c r="G235" s="9">
        <v>1</v>
      </c>
      <c r="H235" s="39">
        <v>16</v>
      </c>
      <c r="I235" s="38">
        <v>12.31</v>
      </c>
      <c r="J235" s="38">
        <f t="shared" si="19"/>
        <v>196.96</v>
      </c>
      <c r="K235" s="38">
        <f>J235+(J235*$K$22)</f>
        <v>240.52755200000001</v>
      </c>
      <c r="L235" s="48">
        <f>K235-(K235*$L$22)</f>
        <v>240.52755200000001</v>
      </c>
    </row>
    <row r="236" spans="1:12" ht="24.95" customHeight="1" x14ac:dyDescent="0.25">
      <c r="A236" s="50">
        <v>10</v>
      </c>
      <c r="B236" s="187" t="s">
        <v>99</v>
      </c>
      <c r="C236" s="187"/>
      <c r="D236" s="187"/>
      <c r="E236" s="187"/>
      <c r="F236" s="187"/>
      <c r="G236" s="187"/>
      <c r="H236" s="187"/>
      <c r="I236" s="188"/>
      <c r="J236" s="78" t="s">
        <v>8</v>
      </c>
      <c r="K236" s="75">
        <f>SUM(K237:K238)</f>
        <v>6306.5210399999996</v>
      </c>
      <c r="L236" s="68">
        <f>SUM(L237:L238)</f>
        <v>6306.5210399999996</v>
      </c>
    </row>
    <row r="237" spans="1:12" ht="24.95" customHeight="1" x14ac:dyDescent="0.25">
      <c r="A237" s="47" t="s">
        <v>149</v>
      </c>
      <c r="B237" s="6">
        <v>103291</v>
      </c>
      <c r="C237" s="6" t="s">
        <v>18</v>
      </c>
      <c r="D237" s="6" t="s">
        <v>18</v>
      </c>
      <c r="E237" s="14" t="s">
        <v>100</v>
      </c>
      <c r="F237" s="6" t="s">
        <v>44</v>
      </c>
      <c r="G237" s="9">
        <v>1</v>
      </c>
      <c r="H237" s="39">
        <v>38</v>
      </c>
      <c r="I237" s="38">
        <v>90.53</v>
      </c>
      <c r="J237" s="38">
        <f t="shared" ref="J237:J238" si="20">G237*H237*I237</f>
        <v>3440.14</v>
      </c>
      <c r="K237" s="38">
        <f>J237+(J237*$K$22)</f>
        <v>4201.0989680000002</v>
      </c>
      <c r="L237" s="48">
        <f>K237-(K237*$L$22)</f>
        <v>4201.0989680000002</v>
      </c>
    </row>
    <row r="238" spans="1:12" ht="24.95" customHeight="1" x14ac:dyDescent="0.25">
      <c r="A238" s="47" t="s">
        <v>150</v>
      </c>
      <c r="B238" s="6">
        <v>103289</v>
      </c>
      <c r="C238" s="6" t="s">
        <v>18</v>
      </c>
      <c r="D238" s="6" t="s">
        <v>18</v>
      </c>
      <c r="E238" s="14" t="s">
        <v>101</v>
      </c>
      <c r="F238" s="6" t="s">
        <v>44</v>
      </c>
      <c r="G238" s="9">
        <v>1</v>
      </c>
      <c r="H238" s="39">
        <v>38</v>
      </c>
      <c r="I238" s="38">
        <v>45.37</v>
      </c>
      <c r="J238" s="38">
        <f t="shared" si="20"/>
        <v>1724.06</v>
      </c>
      <c r="K238" s="38">
        <f>J238+(J238*$K$22)</f>
        <v>2105.4220719999998</v>
      </c>
      <c r="L238" s="48">
        <f>K238-(K238*$L$22)</f>
        <v>2105.4220719999998</v>
      </c>
    </row>
    <row r="239" spans="1:12" ht="24.95" customHeight="1" x14ac:dyDescent="0.25">
      <c r="A239" s="50">
        <v>11</v>
      </c>
      <c r="B239" s="187" t="s">
        <v>104</v>
      </c>
      <c r="C239" s="187"/>
      <c r="D239" s="187"/>
      <c r="E239" s="187"/>
      <c r="F239" s="187"/>
      <c r="G239" s="187"/>
      <c r="H239" s="187"/>
      <c r="I239" s="188"/>
      <c r="J239" s="78" t="s">
        <v>8</v>
      </c>
      <c r="K239" s="75">
        <f>SUM(K240:K241)</f>
        <v>2197.378432</v>
      </c>
      <c r="L239" s="68">
        <f>SUM(L240:L241)</f>
        <v>2197.378432</v>
      </c>
    </row>
    <row r="240" spans="1:12" ht="24.95" customHeight="1" x14ac:dyDescent="0.25">
      <c r="A240" s="47" t="s">
        <v>294</v>
      </c>
      <c r="B240" s="6">
        <v>88273</v>
      </c>
      <c r="C240" s="6" t="s">
        <v>18</v>
      </c>
      <c r="D240" s="6" t="s">
        <v>18</v>
      </c>
      <c r="E240" s="14" t="s">
        <v>63</v>
      </c>
      <c r="F240" s="6" t="s">
        <v>22</v>
      </c>
      <c r="G240" s="9">
        <v>1</v>
      </c>
      <c r="H240" s="39">
        <v>32</v>
      </c>
      <c r="I240" s="38">
        <v>30.59</v>
      </c>
      <c r="J240" s="38">
        <f t="shared" ref="J240:J241" si="21">G240*H240*I240</f>
        <v>978.88</v>
      </c>
      <c r="K240" s="38">
        <f>J240+(J240*$K$22)</f>
        <v>1195.4082559999999</v>
      </c>
      <c r="L240" s="48">
        <f>K240-(K240*$L$22)</f>
        <v>1195.4082559999999</v>
      </c>
    </row>
    <row r="241" spans="1:12" ht="24.95" customHeight="1" thickBot="1" x14ac:dyDescent="0.3">
      <c r="A241" s="55" t="s">
        <v>295</v>
      </c>
      <c r="B241" s="56">
        <v>88243</v>
      </c>
      <c r="C241" s="56" t="s">
        <v>18</v>
      </c>
      <c r="D241" s="56" t="s">
        <v>18</v>
      </c>
      <c r="E241" s="57" t="s">
        <v>82</v>
      </c>
      <c r="F241" s="56" t="s">
        <v>22</v>
      </c>
      <c r="G241" s="58">
        <v>1</v>
      </c>
      <c r="H241" s="59">
        <v>32</v>
      </c>
      <c r="I241" s="60">
        <v>25.64</v>
      </c>
      <c r="J241" s="60">
        <f t="shared" si="21"/>
        <v>820.48</v>
      </c>
      <c r="K241" s="60">
        <f>J241+(J241*$K$22)</f>
        <v>1001.970176</v>
      </c>
      <c r="L241" s="77">
        <f>K241-(K241*$L$22)</f>
        <v>1001.970176</v>
      </c>
    </row>
    <row r="242" spans="1:12" ht="9.9499999999999993" customHeight="1" thickBot="1" x14ac:dyDescent="0.3">
      <c r="A242" s="79"/>
      <c r="B242" s="79"/>
      <c r="C242" s="79"/>
      <c r="D242" s="79"/>
      <c r="E242" s="80"/>
      <c r="F242" s="80"/>
      <c r="G242" s="80"/>
      <c r="H242" s="80"/>
      <c r="I242" s="80"/>
      <c r="J242" s="81"/>
      <c r="K242" s="82"/>
      <c r="L242" s="82"/>
    </row>
    <row r="243" spans="1:12" ht="30" customHeight="1" x14ac:dyDescent="0.25">
      <c r="A243" s="184" t="s">
        <v>297</v>
      </c>
      <c r="B243" s="185"/>
      <c r="C243" s="185"/>
      <c r="D243" s="185"/>
      <c r="E243" s="185"/>
      <c r="F243" s="185"/>
      <c r="G243" s="185"/>
      <c r="H243" s="185"/>
      <c r="I243" s="185"/>
      <c r="J243" s="185"/>
      <c r="K243" s="185"/>
      <c r="L243" s="186"/>
    </row>
    <row r="244" spans="1:12" ht="24.95" customHeight="1" x14ac:dyDescent="0.25">
      <c r="A244" s="83">
        <v>1</v>
      </c>
      <c r="B244" s="182" t="s">
        <v>10</v>
      </c>
      <c r="C244" s="182"/>
      <c r="D244" s="182"/>
      <c r="E244" s="182"/>
      <c r="F244" s="182"/>
      <c r="G244" s="182"/>
      <c r="H244" s="182"/>
      <c r="I244" s="183"/>
      <c r="J244" s="84" t="s">
        <v>8</v>
      </c>
      <c r="K244" s="85">
        <f>SUM(K245:K253)</f>
        <v>52246.269876000006</v>
      </c>
      <c r="L244" s="86">
        <f>SUM(L245:L253)</f>
        <v>52246.269876000006</v>
      </c>
    </row>
    <row r="245" spans="1:12" ht="24.95" customHeight="1" x14ac:dyDescent="0.25">
      <c r="A245" s="47" t="s">
        <v>7</v>
      </c>
      <c r="B245" s="6" t="s">
        <v>18</v>
      </c>
      <c r="C245" s="6" t="s">
        <v>15</v>
      </c>
      <c r="D245" s="6" t="s">
        <v>16</v>
      </c>
      <c r="E245" s="11" t="s">
        <v>17</v>
      </c>
      <c r="F245" s="6" t="s">
        <v>12</v>
      </c>
      <c r="G245" s="7">
        <v>1</v>
      </c>
      <c r="H245" s="10">
        <v>3</v>
      </c>
      <c r="I245" s="8">
        <v>271.47000000000003</v>
      </c>
      <c r="J245" s="8">
        <f t="shared" ref="J245:J253" si="22">G245*H245*I245</f>
        <v>814.41000000000008</v>
      </c>
      <c r="K245" s="70">
        <f>J245+(J245*$K$22)</f>
        <v>994.55749200000014</v>
      </c>
      <c r="L245" s="48">
        <f>K245-(K245*$L$22)</f>
        <v>994.55749200000014</v>
      </c>
    </row>
    <row r="246" spans="1:12" ht="24.95" customHeight="1" x14ac:dyDescent="0.25">
      <c r="A246" s="47" t="s">
        <v>19</v>
      </c>
      <c r="B246" s="6" t="s">
        <v>18</v>
      </c>
      <c r="C246" s="6" t="s">
        <v>18</v>
      </c>
      <c r="D246" s="6" t="s">
        <v>18</v>
      </c>
      <c r="E246" s="11" t="s">
        <v>38</v>
      </c>
      <c r="F246" s="6" t="s">
        <v>12</v>
      </c>
      <c r="G246" s="9">
        <v>1</v>
      </c>
      <c r="H246" s="10">
        <v>1</v>
      </c>
      <c r="I246" s="8">
        <f>J247</f>
        <v>8576.64</v>
      </c>
      <c r="J246" s="8">
        <f t="shared" si="22"/>
        <v>8576.64</v>
      </c>
      <c r="K246" s="70">
        <f>J246+(J246*$K$22)</f>
        <v>10473.792767999999</v>
      </c>
      <c r="L246" s="48">
        <f>K246-(K246*$L$22)</f>
        <v>10473.792767999999</v>
      </c>
    </row>
    <row r="247" spans="1:12" ht="24.95" customHeight="1" x14ac:dyDescent="0.25">
      <c r="A247" s="49"/>
      <c r="B247" s="1">
        <v>90769</v>
      </c>
      <c r="C247" s="1" t="s">
        <v>18</v>
      </c>
      <c r="D247" s="1" t="s">
        <v>18</v>
      </c>
      <c r="E247" s="20" t="s">
        <v>37</v>
      </c>
      <c r="F247" s="1" t="s">
        <v>22</v>
      </c>
      <c r="G247" s="31">
        <v>1</v>
      </c>
      <c r="H247" s="12">
        <v>64</v>
      </c>
      <c r="I247" s="13">
        <v>134.01</v>
      </c>
      <c r="J247" s="13">
        <f t="shared" si="22"/>
        <v>8576.64</v>
      </c>
      <c r="K247" s="71"/>
      <c r="L247" s="76"/>
    </row>
    <row r="248" spans="1:12" ht="24.95" customHeight="1" x14ac:dyDescent="0.25">
      <c r="A248" s="47" t="s">
        <v>24</v>
      </c>
      <c r="B248" s="6" t="s">
        <v>18</v>
      </c>
      <c r="C248" s="6" t="s">
        <v>18</v>
      </c>
      <c r="D248" s="6" t="s">
        <v>18</v>
      </c>
      <c r="E248" s="11" t="s">
        <v>27</v>
      </c>
      <c r="F248" s="6" t="s">
        <v>12</v>
      </c>
      <c r="G248" s="9">
        <v>1</v>
      </c>
      <c r="H248" s="10">
        <v>1</v>
      </c>
      <c r="I248" s="8">
        <f>J249</f>
        <v>1202.1600000000001</v>
      </c>
      <c r="J248" s="8">
        <f t="shared" si="22"/>
        <v>1202.1600000000001</v>
      </c>
      <c r="K248" s="70">
        <f>J248+(J248*$K$22)</f>
        <v>1468.077792</v>
      </c>
      <c r="L248" s="48">
        <f>K248-(K248*$L$22)</f>
        <v>1468.077792</v>
      </c>
    </row>
    <row r="249" spans="1:12" ht="24.95" customHeight="1" x14ac:dyDescent="0.25">
      <c r="A249" s="49"/>
      <c r="B249" s="29">
        <v>90778</v>
      </c>
      <c r="C249" s="1" t="s">
        <v>18</v>
      </c>
      <c r="D249" s="1" t="s">
        <v>18</v>
      </c>
      <c r="E249" s="30" t="s">
        <v>21</v>
      </c>
      <c r="F249" s="29" t="s">
        <v>22</v>
      </c>
      <c r="G249" s="31">
        <v>1</v>
      </c>
      <c r="H249" s="12">
        <v>8</v>
      </c>
      <c r="I249" s="13">
        <v>150.27000000000001</v>
      </c>
      <c r="J249" s="13">
        <f t="shared" si="22"/>
        <v>1202.1600000000001</v>
      </c>
      <c r="K249" s="71"/>
      <c r="L249" s="76"/>
    </row>
    <row r="250" spans="1:12" ht="24.95" customHeight="1" x14ac:dyDescent="0.25">
      <c r="A250" s="47" t="s">
        <v>26</v>
      </c>
      <c r="B250" s="6" t="s">
        <v>18</v>
      </c>
      <c r="C250" s="6" t="s">
        <v>18</v>
      </c>
      <c r="D250" s="6" t="s">
        <v>18</v>
      </c>
      <c r="E250" s="11" t="s">
        <v>66</v>
      </c>
      <c r="F250" s="6" t="s">
        <v>12</v>
      </c>
      <c r="G250" s="9">
        <v>1</v>
      </c>
      <c r="H250" s="10">
        <v>1</v>
      </c>
      <c r="I250" s="8">
        <f>J251</f>
        <v>13223.76</v>
      </c>
      <c r="J250" s="8">
        <f t="shared" si="22"/>
        <v>13223.76</v>
      </c>
      <c r="K250" s="70">
        <f>J250+(J250*$K$22)</f>
        <v>16148.855712</v>
      </c>
      <c r="L250" s="48">
        <f>K250-(K250*$L$22)</f>
        <v>16148.855712</v>
      </c>
    </row>
    <row r="251" spans="1:12" ht="24.95" customHeight="1" x14ac:dyDescent="0.25">
      <c r="A251" s="49"/>
      <c r="B251" s="29">
        <v>90778</v>
      </c>
      <c r="C251" s="1" t="s">
        <v>18</v>
      </c>
      <c r="D251" s="1" t="s">
        <v>18</v>
      </c>
      <c r="E251" s="30" t="s">
        <v>21</v>
      </c>
      <c r="F251" s="29" t="s">
        <v>22</v>
      </c>
      <c r="G251" s="31">
        <v>1</v>
      </c>
      <c r="H251" s="12">
        <v>88</v>
      </c>
      <c r="I251" s="13">
        <v>150.27000000000001</v>
      </c>
      <c r="J251" s="13">
        <f t="shared" si="22"/>
        <v>13223.76</v>
      </c>
      <c r="K251" s="71"/>
      <c r="L251" s="76"/>
    </row>
    <row r="252" spans="1:12" ht="24.95" customHeight="1" x14ac:dyDescent="0.25">
      <c r="A252" s="47" t="s">
        <v>36</v>
      </c>
      <c r="B252" s="6" t="s">
        <v>18</v>
      </c>
      <c r="C252" s="6" t="s">
        <v>18</v>
      </c>
      <c r="D252" s="6" t="s">
        <v>18</v>
      </c>
      <c r="E252" s="11" t="s">
        <v>65</v>
      </c>
      <c r="F252" s="6" t="s">
        <v>12</v>
      </c>
      <c r="G252" s="9">
        <v>1</v>
      </c>
      <c r="H252" s="10">
        <v>1</v>
      </c>
      <c r="I252" s="8">
        <f>J253</f>
        <v>18965.760000000002</v>
      </c>
      <c r="J252" s="8">
        <f t="shared" si="22"/>
        <v>18965.760000000002</v>
      </c>
      <c r="K252" s="70">
        <f>J252+(J252*$K$22)</f>
        <v>23160.986112000002</v>
      </c>
      <c r="L252" s="48">
        <f>K252-(K252*$L$22)</f>
        <v>23160.986112000002</v>
      </c>
    </row>
    <row r="253" spans="1:12" ht="24.95" customHeight="1" x14ac:dyDescent="0.25">
      <c r="A253" s="49"/>
      <c r="B253" s="5">
        <v>90780</v>
      </c>
      <c r="C253" s="5" t="s">
        <v>18</v>
      </c>
      <c r="D253" s="5" t="s">
        <v>18</v>
      </c>
      <c r="E253" s="22" t="s">
        <v>25</v>
      </c>
      <c r="F253" s="5" t="s">
        <v>22</v>
      </c>
      <c r="G253" s="27">
        <v>1</v>
      </c>
      <c r="H253" s="12">
        <v>352</v>
      </c>
      <c r="I253" s="13">
        <v>53.88</v>
      </c>
      <c r="J253" s="13">
        <f t="shared" si="22"/>
        <v>18965.760000000002</v>
      </c>
      <c r="K253" s="71"/>
      <c r="L253" s="76"/>
    </row>
    <row r="254" spans="1:12" ht="24.95" customHeight="1" x14ac:dyDescent="0.25">
      <c r="A254" s="50">
        <v>2</v>
      </c>
      <c r="B254" s="187" t="s">
        <v>28</v>
      </c>
      <c r="C254" s="187"/>
      <c r="D254" s="187"/>
      <c r="E254" s="187"/>
      <c r="F254" s="187"/>
      <c r="G254" s="187"/>
      <c r="H254" s="187"/>
      <c r="I254" s="188"/>
      <c r="J254" s="4" t="s">
        <v>8</v>
      </c>
      <c r="K254" s="72">
        <f>SUM(K255:K258)</f>
        <v>864.6096</v>
      </c>
      <c r="L254" s="51">
        <f>SUM(L255:L258)</f>
        <v>864.6096</v>
      </c>
    </row>
    <row r="255" spans="1:12" ht="24.95" customHeight="1" x14ac:dyDescent="0.25">
      <c r="A255" s="47" t="s">
        <v>29</v>
      </c>
      <c r="B255" s="6" t="s">
        <v>18</v>
      </c>
      <c r="C255" s="6" t="s">
        <v>18</v>
      </c>
      <c r="D255" s="6" t="s">
        <v>18</v>
      </c>
      <c r="E255" s="11" t="s">
        <v>30</v>
      </c>
      <c r="F255" s="6" t="s">
        <v>12</v>
      </c>
      <c r="G255" s="7">
        <v>1</v>
      </c>
      <c r="H255" s="10">
        <v>1</v>
      </c>
      <c r="I255" s="8">
        <f>J256</f>
        <v>399.04</v>
      </c>
      <c r="J255" s="8">
        <f>G255*H255*I255</f>
        <v>399.04</v>
      </c>
      <c r="K255" s="70">
        <f>J255+(J255*$K$22)</f>
        <v>487.30764800000003</v>
      </c>
      <c r="L255" s="48">
        <f>K255-(K255*$L$22)</f>
        <v>487.30764800000003</v>
      </c>
    </row>
    <row r="256" spans="1:12" ht="24.95" customHeight="1" x14ac:dyDescent="0.25">
      <c r="A256" s="49"/>
      <c r="B256" s="1">
        <v>88316</v>
      </c>
      <c r="C256" s="1" t="s">
        <v>18</v>
      </c>
      <c r="D256" s="1" t="s">
        <v>18</v>
      </c>
      <c r="E256" s="23" t="s">
        <v>31</v>
      </c>
      <c r="F256" s="1" t="s">
        <v>22</v>
      </c>
      <c r="G256" s="28">
        <v>1</v>
      </c>
      <c r="H256" s="12">
        <v>16</v>
      </c>
      <c r="I256" s="13">
        <v>24.94</v>
      </c>
      <c r="J256" s="13">
        <f>G256*H256*I256</f>
        <v>399.04</v>
      </c>
      <c r="K256" s="71"/>
      <c r="L256" s="76"/>
    </row>
    <row r="257" spans="1:12" ht="24.95" customHeight="1" x14ac:dyDescent="0.25">
      <c r="A257" s="47" t="s">
        <v>32</v>
      </c>
      <c r="B257" s="6" t="s">
        <v>18</v>
      </c>
      <c r="C257" s="6" t="s">
        <v>18</v>
      </c>
      <c r="D257" s="6" t="s">
        <v>18</v>
      </c>
      <c r="E257" s="11" t="s">
        <v>33</v>
      </c>
      <c r="F257" s="6" t="s">
        <v>12</v>
      </c>
      <c r="G257" s="7">
        <v>1</v>
      </c>
      <c r="H257" s="10">
        <v>1</v>
      </c>
      <c r="I257" s="8">
        <f>J258</f>
        <v>308.95999999999998</v>
      </c>
      <c r="J257" s="8">
        <f>G257*H257*I257</f>
        <v>308.95999999999998</v>
      </c>
      <c r="K257" s="70">
        <f>J257+(J257*$K$22)</f>
        <v>377.30195199999997</v>
      </c>
      <c r="L257" s="48">
        <f>K257-(K257*$L$22)</f>
        <v>377.30195199999997</v>
      </c>
    </row>
    <row r="258" spans="1:12" ht="24.95" customHeight="1" x14ac:dyDescent="0.25">
      <c r="A258" s="49"/>
      <c r="B258" s="1">
        <v>90775</v>
      </c>
      <c r="C258" s="1" t="s">
        <v>18</v>
      </c>
      <c r="D258" s="1" t="s">
        <v>18</v>
      </c>
      <c r="E258" s="23" t="s">
        <v>34</v>
      </c>
      <c r="F258" s="1" t="s">
        <v>22</v>
      </c>
      <c r="G258" s="28">
        <v>1</v>
      </c>
      <c r="H258" s="12">
        <v>16</v>
      </c>
      <c r="I258" s="13">
        <v>19.309999999999999</v>
      </c>
      <c r="J258" s="13">
        <f>G258*H258*I258</f>
        <v>308.95999999999998</v>
      </c>
      <c r="K258" s="71"/>
      <c r="L258" s="76"/>
    </row>
    <row r="259" spans="1:12" ht="24.95" customHeight="1" x14ac:dyDescent="0.25">
      <c r="A259" s="50">
        <v>3</v>
      </c>
      <c r="B259" s="187" t="s">
        <v>35</v>
      </c>
      <c r="C259" s="187"/>
      <c r="D259" s="187"/>
      <c r="E259" s="187"/>
      <c r="F259" s="187"/>
      <c r="G259" s="187"/>
      <c r="H259" s="187"/>
      <c r="I259" s="188"/>
      <c r="J259" s="4" t="s">
        <v>8</v>
      </c>
      <c r="K259" s="72">
        <f>SUM(K260:K264)</f>
        <v>3541.2973084800005</v>
      </c>
      <c r="L259" s="51">
        <f>SUM(L260:L264)</f>
        <v>3541.2973084800005</v>
      </c>
    </row>
    <row r="260" spans="1:12" ht="24.95" customHeight="1" x14ac:dyDescent="0.25">
      <c r="A260" s="47" t="s">
        <v>40</v>
      </c>
      <c r="B260" s="6">
        <v>97638</v>
      </c>
      <c r="C260" s="6" t="s">
        <v>18</v>
      </c>
      <c r="D260" s="6" t="s">
        <v>18</v>
      </c>
      <c r="E260" s="14" t="s">
        <v>53</v>
      </c>
      <c r="F260" s="6" t="s">
        <v>39</v>
      </c>
      <c r="G260" s="7">
        <v>1</v>
      </c>
      <c r="H260" s="10">
        <v>162.34</v>
      </c>
      <c r="I260" s="8">
        <v>9.56</v>
      </c>
      <c r="J260" s="8">
        <f>G260*H260*I260</f>
        <v>1551.9704000000002</v>
      </c>
      <c r="K260" s="70">
        <f>J260+(J260*$K$22)</f>
        <v>1895.2662524800003</v>
      </c>
      <c r="L260" s="48">
        <f>K260-(K260*$L$22)</f>
        <v>1895.2662524800003</v>
      </c>
    </row>
    <row r="261" spans="1:12" ht="24.95" customHeight="1" x14ac:dyDescent="0.25">
      <c r="A261" s="47" t="s">
        <v>41</v>
      </c>
      <c r="B261" s="6" t="s">
        <v>18</v>
      </c>
      <c r="C261" s="16" t="s">
        <v>18</v>
      </c>
      <c r="D261" s="16" t="s">
        <v>18</v>
      </c>
      <c r="E261" s="14" t="s">
        <v>42</v>
      </c>
      <c r="F261" s="6" t="s">
        <v>12</v>
      </c>
      <c r="G261" s="7">
        <v>1</v>
      </c>
      <c r="H261" s="10">
        <v>1</v>
      </c>
      <c r="I261" s="8">
        <f>J262+J263+J264</f>
        <v>1347.88</v>
      </c>
      <c r="J261" s="8">
        <f>G261*H261*I261</f>
        <v>1347.88</v>
      </c>
      <c r="K261" s="70">
        <f>J261+(J261*$K$22)</f>
        <v>1646.0310560000003</v>
      </c>
      <c r="L261" s="48">
        <f>K261-(K261*$L$22)</f>
        <v>1646.0310560000003</v>
      </c>
    </row>
    <row r="262" spans="1:12" ht="24.95" customHeight="1" x14ac:dyDescent="0.25">
      <c r="A262" s="49"/>
      <c r="B262" s="1"/>
      <c r="C262" s="1" t="s">
        <v>20</v>
      </c>
      <c r="D262" s="1">
        <v>88316</v>
      </c>
      <c r="E262" s="20" t="s">
        <v>31</v>
      </c>
      <c r="F262" s="1" t="s">
        <v>22</v>
      </c>
      <c r="G262" s="2">
        <v>1</v>
      </c>
      <c r="H262" s="12">
        <v>8</v>
      </c>
      <c r="I262" s="13">
        <v>24.94</v>
      </c>
      <c r="J262" s="13">
        <f>G262*H262*I262</f>
        <v>199.52</v>
      </c>
      <c r="K262" s="73"/>
      <c r="L262" s="76"/>
    </row>
    <row r="263" spans="1:12" ht="24.95" customHeight="1" x14ac:dyDescent="0.25">
      <c r="A263" s="49"/>
      <c r="B263" s="1"/>
      <c r="C263" s="1" t="s">
        <v>15</v>
      </c>
      <c r="D263" s="1">
        <v>37526</v>
      </c>
      <c r="E263" s="24" t="s">
        <v>67</v>
      </c>
      <c r="F263" s="1" t="s">
        <v>12</v>
      </c>
      <c r="G263" s="2">
        <v>1</v>
      </c>
      <c r="H263" s="12">
        <v>20</v>
      </c>
      <c r="I263" s="13">
        <v>4.4400000000000004</v>
      </c>
      <c r="J263" s="13">
        <f>G263*H263*I263</f>
        <v>88.800000000000011</v>
      </c>
      <c r="K263" s="71"/>
      <c r="L263" s="76"/>
    </row>
    <row r="264" spans="1:12" ht="24.95" customHeight="1" x14ac:dyDescent="0.25">
      <c r="A264" s="49"/>
      <c r="B264" s="1"/>
      <c r="C264" s="1" t="s">
        <v>15</v>
      </c>
      <c r="D264" s="5" t="s">
        <v>156</v>
      </c>
      <c r="E264" s="24" t="s">
        <v>155</v>
      </c>
      <c r="F264" s="1" t="s">
        <v>12</v>
      </c>
      <c r="G264" s="2">
        <v>1</v>
      </c>
      <c r="H264" s="12">
        <v>2</v>
      </c>
      <c r="I264" s="13">
        <v>529.78</v>
      </c>
      <c r="J264" s="13">
        <f>G264*H264*I264</f>
        <v>1059.56</v>
      </c>
      <c r="K264" s="71"/>
      <c r="L264" s="76"/>
    </row>
    <row r="265" spans="1:12" ht="24.95" customHeight="1" x14ac:dyDescent="0.25">
      <c r="A265" s="50">
        <v>4</v>
      </c>
      <c r="B265" s="187" t="s">
        <v>43</v>
      </c>
      <c r="C265" s="187"/>
      <c r="D265" s="187"/>
      <c r="E265" s="187"/>
      <c r="F265" s="187"/>
      <c r="G265" s="187"/>
      <c r="H265" s="187"/>
      <c r="I265" s="188"/>
      <c r="J265" s="4" t="s">
        <v>8</v>
      </c>
      <c r="K265" s="72">
        <f>SUM(K266:K276)</f>
        <v>26110.503797736001</v>
      </c>
      <c r="L265" s="51">
        <f>SUM(L266:L276)</f>
        <v>26110.503797736001</v>
      </c>
    </row>
    <row r="266" spans="1:12" ht="24.95" customHeight="1" x14ac:dyDescent="0.25">
      <c r="A266" s="47" t="s">
        <v>45</v>
      </c>
      <c r="B266" s="6">
        <v>96361</v>
      </c>
      <c r="C266" s="6" t="s">
        <v>18</v>
      </c>
      <c r="D266" s="6" t="s">
        <v>18</v>
      </c>
      <c r="E266" s="14" t="s">
        <v>54</v>
      </c>
      <c r="F266" s="6" t="s">
        <v>39</v>
      </c>
      <c r="G266" s="9">
        <v>1</v>
      </c>
      <c r="H266" s="10">
        <v>44.85</v>
      </c>
      <c r="I266" s="8">
        <v>134.29</v>
      </c>
      <c r="J266" s="8">
        <f t="shared" ref="J266:J276" si="23">G266*H266*I266</f>
        <v>6022.9065000000001</v>
      </c>
      <c r="K266" s="70">
        <f>J266+(J266*$K$22)</f>
        <v>7355.1734178000006</v>
      </c>
      <c r="L266" s="48">
        <f>K266-(K266*$L$22)</f>
        <v>7355.1734178000006</v>
      </c>
    </row>
    <row r="267" spans="1:12" ht="24.95" customHeight="1" x14ac:dyDescent="0.25">
      <c r="A267" s="47" t="s">
        <v>46</v>
      </c>
      <c r="B267" s="6">
        <v>104726</v>
      </c>
      <c r="C267" s="6" t="s">
        <v>18</v>
      </c>
      <c r="D267" s="6" t="s">
        <v>18</v>
      </c>
      <c r="E267" s="14" t="s">
        <v>55</v>
      </c>
      <c r="F267" s="6" t="s">
        <v>39</v>
      </c>
      <c r="G267" s="9">
        <v>1</v>
      </c>
      <c r="H267" s="10">
        <v>27.18</v>
      </c>
      <c r="I267" s="8">
        <v>134.29</v>
      </c>
      <c r="J267" s="8">
        <f t="shared" si="23"/>
        <v>3650.0021999999999</v>
      </c>
      <c r="K267" s="70">
        <f>J267+(J267*$K$22)</f>
        <v>4457.3826866399995</v>
      </c>
      <c r="L267" s="48">
        <f>K267-(K267*$L$22)</f>
        <v>4457.3826866399995</v>
      </c>
    </row>
    <row r="268" spans="1:12" ht="24.95" customHeight="1" x14ac:dyDescent="0.25">
      <c r="A268" s="47" t="s">
        <v>48</v>
      </c>
      <c r="B268" s="6" t="s">
        <v>18</v>
      </c>
      <c r="C268" s="6" t="s">
        <v>18</v>
      </c>
      <c r="D268" s="6" t="s">
        <v>18</v>
      </c>
      <c r="E268" s="25" t="s">
        <v>47</v>
      </c>
      <c r="F268" s="6" t="s">
        <v>11</v>
      </c>
      <c r="G268" s="9">
        <v>1</v>
      </c>
      <c r="H268" s="10">
        <v>1</v>
      </c>
      <c r="I268" s="8">
        <f>J269+J270</f>
        <v>1058.1500000000001</v>
      </c>
      <c r="J268" s="8">
        <f t="shared" si="23"/>
        <v>1058.1500000000001</v>
      </c>
      <c r="K268" s="70">
        <f>J268+(J268*$K$22)</f>
        <v>1292.2127800000001</v>
      </c>
      <c r="L268" s="48">
        <f>K268-(K268*$L$22)</f>
        <v>1292.2127800000001</v>
      </c>
    </row>
    <row r="269" spans="1:12" ht="24.95" customHeight="1" x14ac:dyDescent="0.25">
      <c r="A269" s="49"/>
      <c r="B269" s="1">
        <v>92269</v>
      </c>
      <c r="C269" s="1" t="s">
        <v>18</v>
      </c>
      <c r="D269" s="1" t="s">
        <v>18</v>
      </c>
      <c r="E269" s="18" t="s">
        <v>68</v>
      </c>
      <c r="F269" s="1" t="s">
        <v>39</v>
      </c>
      <c r="G269" s="2">
        <v>1</v>
      </c>
      <c r="H269" s="12">
        <v>5</v>
      </c>
      <c r="I269" s="13">
        <v>188.8</v>
      </c>
      <c r="J269" s="13">
        <f t="shared" si="23"/>
        <v>944</v>
      </c>
      <c r="K269" s="71"/>
      <c r="L269" s="76"/>
    </row>
    <row r="270" spans="1:12" ht="24.95" customHeight="1" x14ac:dyDescent="0.25">
      <c r="A270" s="49"/>
      <c r="B270" s="1">
        <v>102214</v>
      </c>
      <c r="C270" s="1" t="s">
        <v>18</v>
      </c>
      <c r="D270" s="1" t="s">
        <v>18</v>
      </c>
      <c r="E270" s="20" t="s">
        <v>52</v>
      </c>
      <c r="F270" s="1" t="s">
        <v>39</v>
      </c>
      <c r="G270" s="27">
        <v>1</v>
      </c>
      <c r="H270" s="12">
        <v>5</v>
      </c>
      <c r="I270" s="13">
        <v>22.83</v>
      </c>
      <c r="J270" s="13">
        <f t="shared" si="23"/>
        <v>114.14999999999999</v>
      </c>
      <c r="K270" s="71"/>
      <c r="L270" s="76"/>
    </row>
    <row r="271" spans="1:12" ht="24.95" customHeight="1" x14ac:dyDescent="0.25">
      <c r="A271" s="47" t="s">
        <v>56</v>
      </c>
      <c r="B271" s="6" t="s">
        <v>18</v>
      </c>
      <c r="C271" s="6" t="s">
        <v>18</v>
      </c>
      <c r="D271" s="6" t="s">
        <v>18</v>
      </c>
      <c r="E271" s="26" t="s">
        <v>50</v>
      </c>
      <c r="F271" s="6" t="s">
        <v>12</v>
      </c>
      <c r="G271" s="9">
        <v>1</v>
      </c>
      <c r="H271" s="10">
        <v>1</v>
      </c>
      <c r="I271" s="8">
        <f>J272+J273+J274+J275</f>
        <v>9890.4608799999987</v>
      </c>
      <c r="J271" s="8">
        <f t="shared" si="23"/>
        <v>9890.4608799999987</v>
      </c>
      <c r="K271" s="70">
        <f>J271+(J271*$K$22)</f>
        <v>12078.230826655999</v>
      </c>
      <c r="L271" s="48">
        <f>K271-(K271*$L$22)</f>
        <v>12078.230826655999</v>
      </c>
    </row>
    <row r="272" spans="1:12" ht="24.95" customHeight="1" x14ac:dyDescent="0.25">
      <c r="A272" s="52"/>
      <c r="B272" s="5">
        <v>100683</v>
      </c>
      <c r="C272" s="1" t="s">
        <v>18</v>
      </c>
      <c r="D272" s="1" t="s">
        <v>18</v>
      </c>
      <c r="E272" s="32" t="s">
        <v>49</v>
      </c>
      <c r="F272" s="5" t="s">
        <v>12</v>
      </c>
      <c r="G272" s="27">
        <v>1</v>
      </c>
      <c r="H272" s="12">
        <v>2</v>
      </c>
      <c r="I272" s="13">
        <v>1324.82</v>
      </c>
      <c r="J272" s="13">
        <f t="shared" si="23"/>
        <v>2649.64</v>
      </c>
      <c r="K272" s="71"/>
      <c r="L272" s="76"/>
    </row>
    <row r="273" spans="1:12" ht="24.95" customHeight="1" x14ac:dyDescent="0.25">
      <c r="A273" s="49"/>
      <c r="B273" s="1">
        <v>102214</v>
      </c>
      <c r="C273" s="1" t="s">
        <v>18</v>
      </c>
      <c r="D273" s="1" t="s">
        <v>18</v>
      </c>
      <c r="E273" s="20" t="s">
        <v>52</v>
      </c>
      <c r="F273" s="1" t="s">
        <v>39</v>
      </c>
      <c r="G273" s="27">
        <v>1</v>
      </c>
      <c r="H273" s="12">
        <v>14.135999999999999</v>
      </c>
      <c r="I273" s="13">
        <v>22.83</v>
      </c>
      <c r="J273" s="13">
        <f t="shared" si="23"/>
        <v>322.72487999999998</v>
      </c>
      <c r="K273" s="71"/>
      <c r="L273" s="76"/>
    </row>
    <row r="274" spans="1:12" ht="24.95" customHeight="1" x14ac:dyDescent="0.25">
      <c r="A274" s="49"/>
      <c r="B274" s="1">
        <v>100693</v>
      </c>
      <c r="C274" s="1" t="s">
        <v>18</v>
      </c>
      <c r="D274" s="1" t="s">
        <v>18</v>
      </c>
      <c r="E274" s="20" t="s">
        <v>51</v>
      </c>
      <c r="F274" s="1" t="s">
        <v>12</v>
      </c>
      <c r="G274" s="27">
        <v>1</v>
      </c>
      <c r="H274" s="12">
        <v>3</v>
      </c>
      <c r="I274" s="13">
        <v>2144.6999999999998</v>
      </c>
      <c r="J274" s="13">
        <f t="shared" si="23"/>
        <v>6434.0999999999995</v>
      </c>
      <c r="K274" s="71"/>
      <c r="L274" s="76"/>
    </row>
    <row r="275" spans="1:12" ht="24.95" customHeight="1" x14ac:dyDescent="0.25">
      <c r="A275" s="49"/>
      <c r="B275" s="1">
        <v>102214</v>
      </c>
      <c r="C275" s="1" t="s">
        <v>18</v>
      </c>
      <c r="D275" s="1" t="s">
        <v>18</v>
      </c>
      <c r="E275" s="20" t="s">
        <v>52</v>
      </c>
      <c r="F275" s="1" t="s">
        <v>39</v>
      </c>
      <c r="G275" s="27">
        <v>1</v>
      </c>
      <c r="H275" s="12">
        <v>21.2</v>
      </c>
      <c r="I275" s="13">
        <v>22.83</v>
      </c>
      <c r="J275" s="13">
        <f t="shared" si="23"/>
        <v>483.99599999999992</v>
      </c>
      <c r="K275" s="71"/>
      <c r="L275" s="76"/>
    </row>
    <row r="276" spans="1:12" ht="24.95" customHeight="1" x14ac:dyDescent="0.25">
      <c r="A276" s="47" t="s">
        <v>79</v>
      </c>
      <c r="B276" s="6">
        <v>102218</v>
      </c>
      <c r="C276" s="16"/>
      <c r="D276" s="16"/>
      <c r="E276" s="17" t="s">
        <v>80</v>
      </c>
      <c r="F276" s="6" t="s">
        <v>39</v>
      </c>
      <c r="G276" s="9">
        <v>1</v>
      </c>
      <c r="H276" s="10">
        <v>39.19</v>
      </c>
      <c r="I276" s="8">
        <v>19.38</v>
      </c>
      <c r="J276" s="8">
        <f t="shared" si="23"/>
        <v>759.5021999999999</v>
      </c>
      <c r="K276" s="70">
        <f>J276+(J276*$K$22)</f>
        <v>927.50408663999985</v>
      </c>
      <c r="L276" s="48">
        <f>K276-(K276*$L$22)</f>
        <v>927.50408663999985</v>
      </c>
    </row>
    <row r="277" spans="1:12" ht="24.95" customHeight="1" x14ac:dyDescent="0.25">
      <c r="A277" s="50">
        <v>5</v>
      </c>
      <c r="B277" s="187" t="s">
        <v>57</v>
      </c>
      <c r="C277" s="187"/>
      <c r="D277" s="187"/>
      <c r="E277" s="187"/>
      <c r="F277" s="187"/>
      <c r="G277" s="187"/>
      <c r="H277" s="187"/>
      <c r="I277" s="188"/>
      <c r="J277" s="4" t="s">
        <v>8</v>
      </c>
      <c r="K277" s="72">
        <f>SUM(K278:K285)</f>
        <v>180502.27476</v>
      </c>
      <c r="L277" s="51">
        <f>SUM(L278:L285)</f>
        <v>180502.27476</v>
      </c>
    </row>
    <row r="278" spans="1:12" ht="24.95" customHeight="1" x14ac:dyDescent="0.25">
      <c r="A278" s="53" t="s">
        <v>58</v>
      </c>
      <c r="B278" s="6">
        <v>88485</v>
      </c>
      <c r="C278" s="16"/>
      <c r="D278" s="16"/>
      <c r="E278" s="17" t="s">
        <v>76</v>
      </c>
      <c r="F278" s="6" t="s">
        <v>39</v>
      </c>
      <c r="G278" s="36">
        <v>1</v>
      </c>
      <c r="H278" s="37">
        <v>620</v>
      </c>
      <c r="I278" s="38">
        <v>5.0599999999999996</v>
      </c>
      <c r="J278" s="38">
        <f>G278*H278*I278</f>
        <v>3137.2</v>
      </c>
      <c r="K278" s="70">
        <f t="shared" ref="K278:K285" si="24">J278+(J278*$K$22)</f>
        <v>3831.1486399999999</v>
      </c>
      <c r="L278" s="48">
        <f t="shared" ref="L278:L285" si="25">K278-(K278*$L$22)</f>
        <v>3831.1486399999999</v>
      </c>
    </row>
    <row r="279" spans="1:12" s="21" customFormat="1" ht="24.95" customHeight="1" x14ac:dyDescent="0.25">
      <c r="A279" s="53" t="s">
        <v>60</v>
      </c>
      <c r="B279" s="35">
        <v>88489</v>
      </c>
      <c r="C279" s="35" t="s">
        <v>18</v>
      </c>
      <c r="D279" s="35" t="s">
        <v>18</v>
      </c>
      <c r="E279" s="14" t="s">
        <v>59</v>
      </c>
      <c r="F279" s="35" t="s">
        <v>39</v>
      </c>
      <c r="G279" s="36">
        <v>1</v>
      </c>
      <c r="H279" s="37">
        <v>620</v>
      </c>
      <c r="I279" s="38">
        <v>14.45</v>
      </c>
      <c r="J279" s="38">
        <f>G279*H279*I279</f>
        <v>8959</v>
      </c>
      <c r="K279" s="70">
        <f t="shared" si="24"/>
        <v>10940.730799999999</v>
      </c>
      <c r="L279" s="48">
        <f t="shared" si="25"/>
        <v>10940.730799999999</v>
      </c>
    </row>
    <row r="280" spans="1:12" ht="24.95" customHeight="1" x14ac:dyDescent="0.25">
      <c r="A280" s="53" t="s">
        <v>62</v>
      </c>
      <c r="B280" s="6">
        <v>88484</v>
      </c>
      <c r="C280" s="35" t="s">
        <v>18</v>
      </c>
      <c r="D280" s="35" t="s">
        <v>18</v>
      </c>
      <c r="E280" s="17" t="s">
        <v>78</v>
      </c>
      <c r="F280" s="6" t="s">
        <v>39</v>
      </c>
      <c r="G280" s="36">
        <v>1</v>
      </c>
      <c r="H280" s="39">
        <v>8</v>
      </c>
      <c r="I280" s="38">
        <v>6.18</v>
      </c>
      <c r="J280" s="38">
        <f>G280*H280*I280</f>
        <v>49.44</v>
      </c>
      <c r="K280" s="70">
        <f t="shared" si="24"/>
        <v>60.376127999999994</v>
      </c>
      <c r="L280" s="48">
        <f t="shared" si="25"/>
        <v>60.376127999999994</v>
      </c>
    </row>
    <row r="281" spans="1:12" ht="24.95" customHeight="1" x14ac:dyDescent="0.25">
      <c r="A281" s="47" t="s">
        <v>69</v>
      </c>
      <c r="B281" s="6">
        <v>88488</v>
      </c>
      <c r="C281" s="6" t="s">
        <v>18</v>
      </c>
      <c r="D281" s="6" t="s">
        <v>18</v>
      </c>
      <c r="E281" s="14" t="s">
        <v>61</v>
      </c>
      <c r="F281" s="6" t="s">
        <v>39</v>
      </c>
      <c r="G281" s="36">
        <v>1</v>
      </c>
      <c r="H281" s="39">
        <v>8</v>
      </c>
      <c r="I281" s="38">
        <v>17.170000000000002</v>
      </c>
      <c r="J281" s="38">
        <f>G281*H281*I281</f>
        <v>137.36000000000001</v>
      </c>
      <c r="K281" s="70">
        <f t="shared" si="24"/>
        <v>167.744032</v>
      </c>
      <c r="L281" s="48">
        <f t="shared" si="25"/>
        <v>167.744032</v>
      </c>
    </row>
    <row r="282" spans="1:12" ht="24.95" customHeight="1" x14ac:dyDescent="0.25">
      <c r="A282" s="47" t="s">
        <v>71</v>
      </c>
      <c r="B282" s="6">
        <v>101727</v>
      </c>
      <c r="C282" s="6" t="s">
        <v>18</v>
      </c>
      <c r="D282" s="6" t="s">
        <v>18</v>
      </c>
      <c r="E282" s="17" t="s">
        <v>64</v>
      </c>
      <c r="F282" s="6" t="s">
        <v>39</v>
      </c>
      <c r="G282" s="36">
        <v>1</v>
      </c>
      <c r="H282" s="39">
        <v>320</v>
      </c>
      <c r="I282" s="38">
        <v>192.39</v>
      </c>
      <c r="J282" s="38">
        <f t="shared" ref="J282" si="26">G282*H282*I282</f>
        <v>61564.799999999996</v>
      </c>
      <c r="K282" s="70">
        <f t="shared" si="24"/>
        <v>75182.93376</v>
      </c>
      <c r="L282" s="48">
        <f t="shared" si="25"/>
        <v>75182.93376</v>
      </c>
    </row>
    <row r="283" spans="1:12" ht="24.95" customHeight="1" x14ac:dyDescent="0.25">
      <c r="A283" s="47" t="s">
        <v>72</v>
      </c>
      <c r="B283" s="6" t="s">
        <v>18</v>
      </c>
      <c r="C283" s="6" t="s">
        <v>70</v>
      </c>
      <c r="D283" s="6">
        <v>39511</v>
      </c>
      <c r="E283" s="14" t="s">
        <v>75</v>
      </c>
      <c r="F283" s="6" t="s">
        <v>39</v>
      </c>
      <c r="G283" s="36">
        <v>1</v>
      </c>
      <c r="H283" s="39">
        <v>212.5</v>
      </c>
      <c r="I283" s="38">
        <v>147.96</v>
      </c>
      <c r="J283" s="38">
        <f>G283*H283*I283</f>
        <v>31441.5</v>
      </c>
      <c r="K283" s="70">
        <f t="shared" si="24"/>
        <v>38396.359799999998</v>
      </c>
      <c r="L283" s="48">
        <f t="shared" si="25"/>
        <v>38396.359799999998</v>
      </c>
    </row>
    <row r="284" spans="1:12" ht="24.95" customHeight="1" x14ac:dyDescent="0.25">
      <c r="A284" s="47" t="s">
        <v>73</v>
      </c>
      <c r="B284" s="6" t="s">
        <v>18</v>
      </c>
      <c r="C284" s="6" t="s">
        <v>70</v>
      </c>
      <c r="D284" s="6">
        <v>39635</v>
      </c>
      <c r="E284" s="14" t="s">
        <v>174</v>
      </c>
      <c r="F284" s="6" t="s">
        <v>39</v>
      </c>
      <c r="G284" s="36">
        <v>1</v>
      </c>
      <c r="H284" s="39">
        <v>80</v>
      </c>
      <c r="I284" s="38">
        <v>242.96</v>
      </c>
      <c r="J284" s="38">
        <f>G284*H284*I284</f>
        <v>19436.8</v>
      </c>
      <c r="K284" s="70">
        <f t="shared" si="24"/>
        <v>23736.220159999997</v>
      </c>
      <c r="L284" s="48">
        <f t="shared" si="25"/>
        <v>23736.220159999997</v>
      </c>
    </row>
    <row r="285" spans="1:12" ht="24.95" customHeight="1" x14ac:dyDescent="0.25">
      <c r="A285" s="47" t="s">
        <v>77</v>
      </c>
      <c r="B285" s="6" t="s">
        <v>18</v>
      </c>
      <c r="C285" s="6" t="s">
        <v>70</v>
      </c>
      <c r="D285" s="6">
        <v>39635</v>
      </c>
      <c r="E285" s="14" t="s">
        <v>74</v>
      </c>
      <c r="F285" s="6" t="s">
        <v>39</v>
      </c>
      <c r="G285" s="36">
        <v>1</v>
      </c>
      <c r="H285" s="39">
        <v>95</v>
      </c>
      <c r="I285" s="38">
        <v>242.96</v>
      </c>
      <c r="J285" s="38">
        <f>G285*H285*I285</f>
        <v>23081.200000000001</v>
      </c>
      <c r="K285" s="70">
        <f t="shared" si="24"/>
        <v>28186.761440000002</v>
      </c>
      <c r="L285" s="48">
        <f t="shared" si="25"/>
        <v>28186.761440000002</v>
      </c>
    </row>
    <row r="286" spans="1:12" ht="24.95" customHeight="1" x14ac:dyDescent="0.25">
      <c r="A286" s="50">
        <v>6</v>
      </c>
      <c r="B286" s="187" t="s">
        <v>107</v>
      </c>
      <c r="C286" s="187"/>
      <c r="D286" s="187"/>
      <c r="E286" s="187"/>
      <c r="F286" s="187"/>
      <c r="G286" s="187"/>
      <c r="H286" s="187"/>
      <c r="I286" s="188"/>
      <c r="J286" s="4" t="s">
        <v>8</v>
      </c>
      <c r="K286" s="72">
        <f>SUM(K287:K353)</f>
        <v>54682.435666571691</v>
      </c>
      <c r="L286" s="51">
        <f>SUM(L287:L353)</f>
        <v>54682.435666571691</v>
      </c>
    </row>
    <row r="287" spans="1:12" ht="24.95" customHeight="1" x14ac:dyDescent="0.25">
      <c r="A287" s="64" t="s">
        <v>81</v>
      </c>
      <c r="B287" s="6">
        <v>91863</v>
      </c>
      <c r="C287" s="6" t="s">
        <v>18</v>
      </c>
      <c r="D287" s="6" t="s">
        <v>18</v>
      </c>
      <c r="E287" s="14" t="s">
        <v>109</v>
      </c>
      <c r="F287" s="6" t="s">
        <v>44</v>
      </c>
      <c r="G287" s="36">
        <v>1</v>
      </c>
      <c r="H287" s="39">
        <v>48</v>
      </c>
      <c r="I287" s="38">
        <v>13.37</v>
      </c>
      <c r="J287" s="38">
        <f t="shared" ref="J287:J293" si="27">G287*H287*I287</f>
        <v>641.76</v>
      </c>
      <c r="K287" s="70">
        <f>J287+(J287*$K$22)</f>
        <v>783.71731199999999</v>
      </c>
      <c r="L287" s="48">
        <f>K287-(K287*$L$22)</f>
        <v>783.71731199999999</v>
      </c>
    </row>
    <row r="288" spans="1:12" ht="24.95" customHeight="1" x14ac:dyDescent="0.25">
      <c r="A288" s="64" t="s">
        <v>83</v>
      </c>
      <c r="B288" s="6">
        <v>91864</v>
      </c>
      <c r="C288" s="6" t="s">
        <v>18</v>
      </c>
      <c r="D288" s="6" t="s">
        <v>18</v>
      </c>
      <c r="E288" s="14" t="s">
        <v>110</v>
      </c>
      <c r="F288" s="6" t="s">
        <v>44</v>
      </c>
      <c r="G288" s="36">
        <v>1</v>
      </c>
      <c r="H288" s="39">
        <v>15</v>
      </c>
      <c r="I288" s="38">
        <v>18.13</v>
      </c>
      <c r="J288" s="38">
        <f t="shared" si="27"/>
        <v>271.95</v>
      </c>
      <c r="K288" s="70">
        <f>J288+(J288*$K$22)</f>
        <v>332.10534000000001</v>
      </c>
      <c r="L288" s="48">
        <f>K288-(K288*$L$22)</f>
        <v>332.10534000000001</v>
      </c>
    </row>
    <row r="289" spans="1:12" ht="24.95" customHeight="1" x14ac:dyDescent="0.25">
      <c r="A289" s="61" t="s">
        <v>84</v>
      </c>
      <c r="B289" s="6">
        <v>93008</v>
      </c>
      <c r="C289" s="6" t="s">
        <v>18</v>
      </c>
      <c r="D289" s="6" t="s">
        <v>18</v>
      </c>
      <c r="E289" s="43" t="s">
        <v>199</v>
      </c>
      <c r="F289" s="42" t="s">
        <v>44</v>
      </c>
      <c r="G289" s="36">
        <v>1</v>
      </c>
      <c r="H289" s="39">
        <v>37</v>
      </c>
      <c r="I289" s="38">
        <v>11.26</v>
      </c>
      <c r="J289" s="38">
        <f t="shared" si="27"/>
        <v>416.62</v>
      </c>
      <c r="K289" s="70">
        <f>J289+(J289*$K$22)</f>
        <v>508.77634399999999</v>
      </c>
      <c r="L289" s="48">
        <f>K289-(K289*$L$22)</f>
        <v>508.77634399999999</v>
      </c>
    </row>
    <row r="290" spans="1:12" ht="24.95" customHeight="1" x14ac:dyDescent="0.25">
      <c r="A290" s="61" t="s">
        <v>85</v>
      </c>
      <c r="B290" s="6">
        <v>97238</v>
      </c>
      <c r="C290" s="6" t="s">
        <v>18</v>
      </c>
      <c r="D290" s="6" t="s">
        <v>18</v>
      </c>
      <c r="E290" s="14" t="s">
        <v>162</v>
      </c>
      <c r="F290" s="6" t="s">
        <v>44</v>
      </c>
      <c r="G290" s="36">
        <v>1</v>
      </c>
      <c r="H290" s="39">
        <v>28</v>
      </c>
      <c r="I290" s="38">
        <f>SUM(J291:J295)</f>
        <v>95.67107</v>
      </c>
      <c r="J290" s="38">
        <f t="shared" ref="J290" si="28">G290*H290*I290</f>
        <v>2678.7899600000001</v>
      </c>
      <c r="K290" s="70">
        <f>J290+(J290*$K$22)</f>
        <v>3271.3382991520002</v>
      </c>
      <c r="L290" s="48">
        <f>K290-(K290*$L$22)</f>
        <v>3271.3382991520002</v>
      </c>
    </row>
    <row r="291" spans="1:12" ht="24.95" customHeight="1" x14ac:dyDescent="0.25">
      <c r="A291" s="63"/>
      <c r="B291" s="1">
        <v>88264</v>
      </c>
      <c r="C291" s="1" t="s">
        <v>20</v>
      </c>
      <c r="D291" s="1" t="s">
        <v>18</v>
      </c>
      <c r="E291" s="20" t="s">
        <v>112</v>
      </c>
      <c r="F291" s="1" t="s">
        <v>22</v>
      </c>
      <c r="G291" s="2">
        <v>8.5199999999999998E-2</v>
      </c>
      <c r="H291" s="44">
        <v>1</v>
      </c>
      <c r="I291" s="45">
        <v>33.090000000000003</v>
      </c>
      <c r="J291" s="45">
        <f t="shared" si="27"/>
        <v>2.8192680000000001</v>
      </c>
      <c r="K291" s="74"/>
      <c r="L291" s="76"/>
    </row>
    <row r="292" spans="1:12" ht="24.95" customHeight="1" x14ac:dyDescent="0.25">
      <c r="A292" s="63"/>
      <c r="B292" s="1">
        <v>88247</v>
      </c>
      <c r="C292" s="1" t="s">
        <v>20</v>
      </c>
      <c r="D292" s="1" t="s">
        <v>18</v>
      </c>
      <c r="E292" s="20" t="s">
        <v>113</v>
      </c>
      <c r="F292" s="1" t="s">
        <v>22</v>
      </c>
      <c r="G292" s="2">
        <v>8.5199999999999998E-2</v>
      </c>
      <c r="H292" s="44">
        <v>1</v>
      </c>
      <c r="I292" s="45">
        <v>26.26</v>
      </c>
      <c r="J292" s="45">
        <f t="shared" si="27"/>
        <v>2.237352</v>
      </c>
      <c r="K292" s="74"/>
      <c r="L292" s="76"/>
    </row>
    <row r="293" spans="1:12" ht="24.95" customHeight="1" x14ac:dyDescent="0.25">
      <c r="A293" s="63"/>
      <c r="B293" s="15"/>
      <c r="C293" s="1" t="s">
        <v>20</v>
      </c>
      <c r="D293" s="1">
        <v>96562</v>
      </c>
      <c r="E293" s="20" t="s">
        <v>111</v>
      </c>
      <c r="F293" s="1" t="s">
        <v>44</v>
      </c>
      <c r="G293" s="2">
        <v>1</v>
      </c>
      <c r="H293" s="44">
        <v>1</v>
      </c>
      <c r="I293" s="45">
        <v>55.64</v>
      </c>
      <c r="J293" s="45">
        <f t="shared" si="27"/>
        <v>55.64</v>
      </c>
      <c r="K293" s="74"/>
      <c r="L293" s="76"/>
    </row>
    <row r="294" spans="1:12" ht="24.95" customHeight="1" x14ac:dyDescent="0.25">
      <c r="A294" s="63"/>
      <c r="B294" s="15"/>
      <c r="C294" s="1" t="s">
        <v>15</v>
      </c>
      <c r="D294" s="5" t="s">
        <v>131</v>
      </c>
      <c r="E294" s="20" t="s">
        <v>164</v>
      </c>
      <c r="F294" s="1" t="s">
        <v>44</v>
      </c>
      <c r="G294" s="2">
        <v>0.98199999999999998</v>
      </c>
      <c r="H294" s="44">
        <v>1</v>
      </c>
      <c r="I294" s="45">
        <v>32.94</v>
      </c>
      <c r="J294" s="45">
        <f t="shared" ref="J294:J296" si="29">G294*H294*I294</f>
        <v>32.347079999999998</v>
      </c>
      <c r="K294" s="74"/>
      <c r="L294" s="76"/>
    </row>
    <row r="295" spans="1:12" ht="24.95" customHeight="1" x14ac:dyDescent="0.25">
      <c r="A295" s="63"/>
      <c r="B295" s="15"/>
      <c r="C295" s="1" t="s">
        <v>15</v>
      </c>
      <c r="D295" s="5" t="s">
        <v>131</v>
      </c>
      <c r="E295" s="20" t="s">
        <v>163</v>
      </c>
      <c r="F295" s="1" t="s">
        <v>12</v>
      </c>
      <c r="G295" s="2">
        <v>0.33300000000000002</v>
      </c>
      <c r="H295" s="44">
        <v>1</v>
      </c>
      <c r="I295" s="45">
        <v>7.89</v>
      </c>
      <c r="J295" s="45">
        <f t="shared" si="29"/>
        <v>2.62737</v>
      </c>
      <c r="K295" s="74"/>
      <c r="L295" s="76"/>
    </row>
    <row r="296" spans="1:12" ht="24.95" customHeight="1" x14ac:dyDescent="0.25">
      <c r="A296" s="61" t="s">
        <v>86</v>
      </c>
      <c r="B296" s="6">
        <v>95779</v>
      </c>
      <c r="C296" s="6" t="s">
        <v>18</v>
      </c>
      <c r="D296" s="6" t="s">
        <v>18</v>
      </c>
      <c r="E296" s="14" t="s">
        <v>168</v>
      </c>
      <c r="F296" s="6" t="s">
        <v>12</v>
      </c>
      <c r="G296" s="36">
        <v>1</v>
      </c>
      <c r="H296" s="39">
        <v>14</v>
      </c>
      <c r="I296" s="38">
        <v>24.65</v>
      </c>
      <c r="J296" s="38">
        <f t="shared" si="29"/>
        <v>345.09999999999997</v>
      </c>
      <c r="K296" s="70">
        <f>J296+(J296*$K$22)</f>
        <v>421.43611999999996</v>
      </c>
      <c r="L296" s="48">
        <f>K296-(K296*$L$22)</f>
        <v>421.43611999999996</v>
      </c>
    </row>
    <row r="297" spans="1:12" ht="24.95" customHeight="1" x14ac:dyDescent="0.25">
      <c r="A297" s="61" t="s">
        <v>175</v>
      </c>
      <c r="B297" s="6" t="s">
        <v>18</v>
      </c>
      <c r="C297" s="6" t="s">
        <v>18</v>
      </c>
      <c r="D297" s="6" t="s">
        <v>18</v>
      </c>
      <c r="E297" s="14" t="s">
        <v>117</v>
      </c>
      <c r="F297" s="6" t="s">
        <v>12</v>
      </c>
      <c r="G297" s="36">
        <v>1</v>
      </c>
      <c r="H297" s="39">
        <v>15</v>
      </c>
      <c r="I297" s="38">
        <f>SUM(J298:J300)</f>
        <v>24.702735000000001</v>
      </c>
      <c r="J297" s="38">
        <f t="shared" ref="J297:J299" si="30">G297*H297*I297</f>
        <v>370.54102499999999</v>
      </c>
      <c r="K297" s="70">
        <f>J297+(J297*$K$22)</f>
        <v>452.50469972999997</v>
      </c>
      <c r="L297" s="48">
        <f>K297-(K297*$L$22)</f>
        <v>452.50469972999997</v>
      </c>
    </row>
    <row r="298" spans="1:12" ht="24.95" customHeight="1" x14ac:dyDescent="0.25">
      <c r="A298" s="63"/>
      <c r="B298" s="1">
        <v>88264</v>
      </c>
      <c r="C298" s="1" t="s">
        <v>20</v>
      </c>
      <c r="D298" s="1" t="s">
        <v>18</v>
      </c>
      <c r="E298" s="18" t="s">
        <v>112</v>
      </c>
      <c r="F298" s="1" t="s">
        <v>22</v>
      </c>
      <c r="G298" s="2">
        <v>0.12809999999999999</v>
      </c>
      <c r="H298" s="44">
        <v>1</v>
      </c>
      <c r="I298" s="45">
        <v>33.090000000000003</v>
      </c>
      <c r="J298" s="45">
        <f t="shared" si="30"/>
        <v>4.238829</v>
      </c>
      <c r="K298" s="74"/>
      <c r="L298" s="76"/>
    </row>
    <row r="299" spans="1:12" ht="24.95" customHeight="1" x14ac:dyDescent="0.25">
      <c r="A299" s="63"/>
      <c r="B299" s="1">
        <v>88247</v>
      </c>
      <c r="C299" s="1" t="s">
        <v>20</v>
      </c>
      <c r="D299" s="1" t="s">
        <v>18</v>
      </c>
      <c r="E299" s="18" t="s">
        <v>113</v>
      </c>
      <c r="F299" s="1" t="s">
        <v>22</v>
      </c>
      <c r="G299" s="2">
        <v>0.12809999999999999</v>
      </c>
      <c r="H299" s="44">
        <v>1</v>
      </c>
      <c r="I299" s="45">
        <v>26.26</v>
      </c>
      <c r="J299" s="45">
        <f t="shared" si="30"/>
        <v>3.3639060000000001</v>
      </c>
      <c r="K299" s="74"/>
      <c r="L299" s="76"/>
    </row>
    <row r="300" spans="1:12" ht="24.95" customHeight="1" x14ac:dyDescent="0.25">
      <c r="A300" s="63"/>
      <c r="B300" s="15"/>
      <c r="C300" s="1" t="s">
        <v>15</v>
      </c>
      <c r="D300" s="29" t="s">
        <v>131</v>
      </c>
      <c r="E300" s="18" t="s">
        <v>119</v>
      </c>
      <c r="F300" s="1" t="s">
        <v>12</v>
      </c>
      <c r="G300" s="2">
        <v>1</v>
      </c>
      <c r="H300" s="44">
        <v>1</v>
      </c>
      <c r="I300" s="45">
        <v>17.100000000000001</v>
      </c>
      <c r="J300" s="45">
        <f t="shared" ref="J300:J303" si="31">G300*H300*I300</f>
        <v>17.100000000000001</v>
      </c>
      <c r="K300" s="74"/>
      <c r="L300" s="76"/>
    </row>
    <row r="301" spans="1:12" ht="24.95" customHeight="1" x14ac:dyDescent="0.25">
      <c r="A301" s="61" t="s">
        <v>176</v>
      </c>
      <c r="B301" s="6" t="s">
        <v>18</v>
      </c>
      <c r="C301" s="6" t="s">
        <v>18</v>
      </c>
      <c r="D301" s="6" t="s">
        <v>18</v>
      </c>
      <c r="E301" s="14" t="s">
        <v>118</v>
      </c>
      <c r="F301" s="6" t="s">
        <v>12</v>
      </c>
      <c r="G301" s="36">
        <v>1</v>
      </c>
      <c r="H301" s="39">
        <v>5</v>
      </c>
      <c r="I301" s="38">
        <f>SUM(J302:J304)</f>
        <v>33.642735000000002</v>
      </c>
      <c r="J301" s="38">
        <f t="shared" si="31"/>
        <v>168.21367500000002</v>
      </c>
      <c r="K301" s="70">
        <f>J301+(J301*$K$22)</f>
        <v>205.42253991000004</v>
      </c>
      <c r="L301" s="48">
        <f>K301-(K301*$L$22)</f>
        <v>205.42253991000004</v>
      </c>
    </row>
    <row r="302" spans="1:12" ht="24.95" customHeight="1" x14ac:dyDescent="0.25">
      <c r="A302" s="63"/>
      <c r="B302" s="1">
        <v>88264</v>
      </c>
      <c r="C302" s="1" t="s">
        <v>20</v>
      </c>
      <c r="D302" s="1" t="s">
        <v>18</v>
      </c>
      <c r="E302" s="18" t="s">
        <v>112</v>
      </c>
      <c r="F302" s="1" t="s">
        <v>22</v>
      </c>
      <c r="G302" s="2">
        <v>0.12809999999999999</v>
      </c>
      <c r="H302" s="44">
        <v>1</v>
      </c>
      <c r="I302" s="45">
        <v>33.090000000000003</v>
      </c>
      <c r="J302" s="45">
        <f t="shared" si="31"/>
        <v>4.238829</v>
      </c>
      <c r="K302" s="74"/>
      <c r="L302" s="76"/>
    </row>
    <row r="303" spans="1:12" ht="24.95" customHeight="1" x14ac:dyDescent="0.25">
      <c r="A303" s="63"/>
      <c r="B303" s="1">
        <v>88247</v>
      </c>
      <c r="C303" s="1" t="s">
        <v>20</v>
      </c>
      <c r="D303" s="1" t="s">
        <v>18</v>
      </c>
      <c r="E303" s="18" t="s">
        <v>113</v>
      </c>
      <c r="F303" s="1" t="s">
        <v>22</v>
      </c>
      <c r="G303" s="2">
        <v>0.12809999999999999</v>
      </c>
      <c r="H303" s="44">
        <v>1</v>
      </c>
      <c r="I303" s="45">
        <v>26.26</v>
      </c>
      <c r="J303" s="45">
        <f t="shared" si="31"/>
        <v>3.3639060000000001</v>
      </c>
      <c r="K303" s="74"/>
      <c r="L303" s="76"/>
    </row>
    <row r="304" spans="1:12" ht="24.95" customHeight="1" x14ac:dyDescent="0.25">
      <c r="A304" s="63"/>
      <c r="B304" s="15"/>
      <c r="C304" s="1" t="s">
        <v>15</v>
      </c>
      <c r="D304" s="5" t="s">
        <v>131</v>
      </c>
      <c r="E304" s="18" t="s">
        <v>120</v>
      </c>
      <c r="F304" s="1" t="s">
        <v>12</v>
      </c>
      <c r="G304" s="2">
        <v>1</v>
      </c>
      <c r="H304" s="44">
        <v>1</v>
      </c>
      <c r="I304" s="45">
        <v>26.04</v>
      </c>
      <c r="J304" s="45">
        <f t="shared" ref="J304:J319" si="32">G304*H304*I304</f>
        <v>26.04</v>
      </c>
      <c r="K304" s="74"/>
      <c r="L304" s="76"/>
    </row>
    <row r="305" spans="1:12" ht="24.95" customHeight="1" x14ac:dyDescent="0.25">
      <c r="A305" s="61" t="s">
        <v>177</v>
      </c>
      <c r="B305" s="6">
        <v>95795</v>
      </c>
      <c r="C305" s="6" t="s">
        <v>18</v>
      </c>
      <c r="D305" s="6" t="s">
        <v>18</v>
      </c>
      <c r="E305" s="14" t="s">
        <v>173</v>
      </c>
      <c r="F305" s="6" t="s">
        <v>12</v>
      </c>
      <c r="G305" s="36">
        <v>1</v>
      </c>
      <c r="H305" s="39">
        <v>5</v>
      </c>
      <c r="I305" s="38">
        <v>34.200000000000003</v>
      </c>
      <c r="J305" s="38">
        <f t="shared" si="32"/>
        <v>171</v>
      </c>
      <c r="K305" s="70">
        <f>J305+(J305*$K$22)</f>
        <v>208.8252</v>
      </c>
      <c r="L305" s="48">
        <f>K305-(K305*$L$22)</f>
        <v>208.8252</v>
      </c>
    </row>
    <row r="306" spans="1:12" ht="24.95" customHeight="1" x14ac:dyDescent="0.25">
      <c r="A306" s="61" t="s">
        <v>178</v>
      </c>
      <c r="B306" s="6">
        <v>95796</v>
      </c>
      <c r="C306" s="6" t="s">
        <v>18</v>
      </c>
      <c r="D306" s="6" t="s">
        <v>18</v>
      </c>
      <c r="E306" s="14" t="s">
        <v>170</v>
      </c>
      <c r="F306" s="6" t="s">
        <v>12</v>
      </c>
      <c r="G306" s="36">
        <v>1</v>
      </c>
      <c r="H306" s="39">
        <v>1</v>
      </c>
      <c r="I306" s="38">
        <v>47.56</v>
      </c>
      <c r="J306" s="38">
        <f t="shared" ref="J306:J308" si="33">G306*H306*I306</f>
        <v>47.56</v>
      </c>
      <c r="K306" s="70">
        <f>J306+(J306*$K$22)</f>
        <v>58.080272000000001</v>
      </c>
      <c r="L306" s="48">
        <f>K306-(K306*$L$22)</f>
        <v>58.080272000000001</v>
      </c>
    </row>
    <row r="307" spans="1:12" ht="24.95" customHeight="1" x14ac:dyDescent="0.25">
      <c r="A307" s="61" t="s">
        <v>179</v>
      </c>
      <c r="B307" s="6">
        <v>95801</v>
      </c>
      <c r="C307" s="6" t="s">
        <v>18</v>
      </c>
      <c r="D307" s="6" t="s">
        <v>18</v>
      </c>
      <c r="E307" s="14" t="s">
        <v>200</v>
      </c>
      <c r="F307" s="6" t="s">
        <v>12</v>
      </c>
      <c r="G307" s="36">
        <v>1</v>
      </c>
      <c r="H307" s="39">
        <v>1</v>
      </c>
      <c r="I307" s="38">
        <v>40.64</v>
      </c>
      <c r="J307" s="38">
        <f t="shared" si="33"/>
        <v>40.64</v>
      </c>
      <c r="K307" s="70">
        <f>J307+(J307*$K$22)</f>
        <v>49.629567999999999</v>
      </c>
      <c r="L307" s="48">
        <f>K307-(K307*$L$22)</f>
        <v>49.629567999999999</v>
      </c>
    </row>
    <row r="308" spans="1:12" ht="24.95" customHeight="1" x14ac:dyDescent="0.25">
      <c r="A308" s="61" t="s">
        <v>180</v>
      </c>
      <c r="B308" s="6">
        <v>95802</v>
      </c>
      <c r="C308" s="6" t="s">
        <v>18</v>
      </c>
      <c r="D308" s="6" t="s">
        <v>18</v>
      </c>
      <c r="E308" s="14" t="s">
        <v>201</v>
      </c>
      <c r="F308" s="6" t="s">
        <v>12</v>
      </c>
      <c r="G308" s="36">
        <v>1</v>
      </c>
      <c r="H308" s="39">
        <v>2</v>
      </c>
      <c r="I308" s="38">
        <v>50.72</v>
      </c>
      <c r="J308" s="38">
        <f t="shared" si="33"/>
        <v>101.44</v>
      </c>
      <c r="K308" s="70">
        <f>J308+(J308*$K$22)</f>
        <v>123.878528</v>
      </c>
      <c r="L308" s="48">
        <f>K308-(K308*$L$22)</f>
        <v>123.878528</v>
      </c>
    </row>
    <row r="309" spans="1:12" ht="24.95" customHeight="1" x14ac:dyDescent="0.25">
      <c r="A309" s="61" t="s">
        <v>181</v>
      </c>
      <c r="B309" s="6" t="s">
        <v>18</v>
      </c>
      <c r="C309" s="6" t="s">
        <v>18</v>
      </c>
      <c r="D309" s="6" t="s">
        <v>18</v>
      </c>
      <c r="E309" s="62" t="s">
        <v>157</v>
      </c>
      <c r="F309" s="6" t="s">
        <v>12</v>
      </c>
      <c r="G309" s="36">
        <v>1</v>
      </c>
      <c r="H309" s="39">
        <v>14</v>
      </c>
      <c r="I309" s="38">
        <f>SUM(J310:J312)</f>
        <v>40.732735000000005</v>
      </c>
      <c r="J309" s="38">
        <f t="shared" si="32"/>
        <v>570.2582900000001</v>
      </c>
      <c r="K309" s="70">
        <f>J309+(J309*$K$22)</f>
        <v>696.39942374800012</v>
      </c>
      <c r="L309" s="48">
        <f>K309-(K309*$L$22)</f>
        <v>696.39942374800012</v>
      </c>
    </row>
    <row r="310" spans="1:12" ht="24.95" customHeight="1" x14ac:dyDescent="0.25">
      <c r="A310" s="63"/>
      <c r="B310" s="1">
        <v>88264</v>
      </c>
      <c r="C310" s="1" t="s">
        <v>20</v>
      </c>
      <c r="D310" s="1" t="s">
        <v>18</v>
      </c>
      <c r="E310" s="18" t="s">
        <v>112</v>
      </c>
      <c r="F310" s="1" t="s">
        <v>22</v>
      </c>
      <c r="G310" s="2">
        <v>0.12809999999999999</v>
      </c>
      <c r="H310" s="44">
        <v>1</v>
      </c>
      <c r="I310" s="45">
        <v>33.090000000000003</v>
      </c>
      <c r="J310" s="45">
        <f t="shared" si="32"/>
        <v>4.238829</v>
      </c>
      <c r="K310" s="74"/>
      <c r="L310" s="76"/>
    </row>
    <row r="311" spans="1:12" ht="24.95" customHeight="1" x14ac:dyDescent="0.25">
      <c r="A311" s="63"/>
      <c r="B311" s="1">
        <v>88247</v>
      </c>
      <c r="C311" s="1" t="s">
        <v>20</v>
      </c>
      <c r="D311" s="1" t="s">
        <v>18</v>
      </c>
      <c r="E311" s="18" t="s">
        <v>113</v>
      </c>
      <c r="F311" s="1" t="s">
        <v>22</v>
      </c>
      <c r="G311" s="2">
        <v>0.12809999999999999</v>
      </c>
      <c r="H311" s="44">
        <v>1</v>
      </c>
      <c r="I311" s="45">
        <v>26.26</v>
      </c>
      <c r="J311" s="45">
        <f t="shared" si="32"/>
        <v>3.3639060000000001</v>
      </c>
      <c r="K311" s="74"/>
      <c r="L311" s="76"/>
    </row>
    <row r="312" spans="1:12" ht="24.95" customHeight="1" x14ac:dyDescent="0.25">
      <c r="A312" s="63"/>
      <c r="B312" s="15"/>
      <c r="C312" s="1" t="s">
        <v>15</v>
      </c>
      <c r="D312" s="5" t="s">
        <v>131</v>
      </c>
      <c r="E312" s="18" t="s">
        <v>158</v>
      </c>
      <c r="F312" s="1" t="s">
        <v>12</v>
      </c>
      <c r="G312" s="2">
        <v>1</v>
      </c>
      <c r="H312" s="44">
        <v>1</v>
      </c>
      <c r="I312" s="45">
        <v>33.130000000000003</v>
      </c>
      <c r="J312" s="45">
        <f t="shared" si="32"/>
        <v>33.130000000000003</v>
      </c>
      <c r="K312" s="74"/>
      <c r="L312" s="76"/>
    </row>
    <row r="313" spans="1:12" ht="24.95" customHeight="1" x14ac:dyDescent="0.25">
      <c r="A313" s="61" t="s">
        <v>182</v>
      </c>
      <c r="B313" s="6" t="s">
        <v>18</v>
      </c>
      <c r="C313" s="6" t="s">
        <v>18</v>
      </c>
      <c r="D313" s="6" t="s">
        <v>18</v>
      </c>
      <c r="E313" s="14" t="s">
        <v>126</v>
      </c>
      <c r="F313" s="6" t="s">
        <v>12</v>
      </c>
      <c r="G313" s="36">
        <v>1</v>
      </c>
      <c r="H313" s="39">
        <v>12</v>
      </c>
      <c r="I313" s="38">
        <f>SUM(J314:J316)</f>
        <v>41.632735000000004</v>
      </c>
      <c r="J313" s="38">
        <f t="shared" si="32"/>
        <v>499.59282000000007</v>
      </c>
      <c r="K313" s="70">
        <f>J313+(J313*$K$22)</f>
        <v>610.10275178400013</v>
      </c>
      <c r="L313" s="48">
        <f>K313-(K313*$L$22)</f>
        <v>610.10275178400013</v>
      </c>
    </row>
    <row r="314" spans="1:12" ht="24.95" customHeight="1" x14ac:dyDescent="0.25">
      <c r="A314" s="63"/>
      <c r="B314" s="1">
        <v>88264</v>
      </c>
      <c r="C314" s="1" t="s">
        <v>20</v>
      </c>
      <c r="D314" s="1" t="s">
        <v>18</v>
      </c>
      <c r="E314" s="18" t="s">
        <v>112</v>
      </c>
      <c r="F314" s="1" t="s">
        <v>22</v>
      </c>
      <c r="G314" s="2">
        <v>0.12809999999999999</v>
      </c>
      <c r="H314" s="44">
        <v>1</v>
      </c>
      <c r="I314" s="45">
        <v>33.090000000000003</v>
      </c>
      <c r="J314" s="45">
        <f t="shared" si="32"/>
        <v>4.238829</v>
      </c>
      <c r="K314" s="74"/>
      <c r="L314" s="76"/>
    </row>
    <row r="315" spans="1:12" ht="24.95" customHeight="1" x14ac:dyDescent="0.25">
      <c r="A315" s="63"/>
      <c r="B315" s="1">
        <v>88247</v>
      </c>
      <c r="C315" s="1" t="s">
        <v>20</v>
      </c>
      <c r="D315" s="1" t="s">
        <v>18</v>
      </c>
      <c r="E315" s="18" t="s">
        <v>113</v>
      </c>
      <c r="F315" s="1" t="s">
        <v>22</v>
      </c>
      <c r="G315" s="2">
        <v>0.12809999999999999</v>
      </c>
      <c r="H315" s="44">
        <v>1</v>
      </c>
      <c r="I315" s="45">
        <v>26.26</v>
      </c>
      <c r="J315" s="45">
        <f t="shared" si="32"/>
        <v>3.3639060000000001</v>
      </c>
      <c r="K315" s="74"/>
      <c r="L315" s="76"/>
    </row>
    <row r="316" spans="1:12" ht="24.95" customHeight="1" x14ac:dyDescent="0.25">
      <c r="A316" s="63"/>
      <c r="B316" s="15"/>
      <c r="C316" s="1" t="s">
        <v>15</v>
      </c>
      <c r="D316" s="5" t="s">
        <v>131</v>
      </c>
      <c r="E316" s="18" t="s">
        <v>165</v>
      </c>
      <c r="F316" s="1" t="s">
        <v>12</v>
      </c>
      <c r="G316" s="2">
        <v>1</v>
      </c>
      <c r="H316" s="44">
        <v>1</v>
      </c>
      <c r="I316" s="45">
        <v>34.03</v>
      </c>
      <c r="J316" s="45">
        <f t="shared" si="32"/>
        <v>34.03</v>
      </c>
      <c r="K316" s="74"/>
      <c r="L316" s="76"/>
    </row>
    <row r="317" spans="1:12" ht="24.95" customHeight="1" x14ac:dyDescent="0.25">
      <c r="A317" s="61" t="s">
        <v>183</v>
      </c>
      <c r="B317" s="6">
        <v>95778</v>
      </c>
      <c r="C317" s="6" t="s">
        <v>18</v>
      </c>
      <c r="D317" s="6" t="s">
        <v>18</v>
      </c>
      <c r="E317" s="14" t="s">
        <v>171</v>
      </c>
      <c r="F317" s="6" t="s">
        <v>12</v>
      </c>
      <c r="G317" s="36">
        <v>1</v>
      </c>
      <c r="H317" s="39">
        <v>12</v>
      </c>
      <c r="I317" s="38">
        <v>29.58</v>
      </c>
      <c r="J317" s="38">
        <f t="shared" ref="J317" si="34">G317*H317*I317</f>
        <v>354.96</v>
      </c>
      <c r="K317" s="70">
        <f>J317+(J317*$K$22)</f>
        <v>433.47715199999999</v>
      </c>
      <c r="L317" s="48">
        <f>K317-(K317*$L$22)</f>
        <v>433.47715199999999</v>
      </c>
    </row>
    <row r="318" spans="1:12" ht="24.95" customHeight="1" x14ac:dyDescent="0.25">
      <c r="A318" s="61" t="s">
        <v>184</v>
      </c>
      <c r="B318" s="6">
        <v>95787</v>
      </c>
      <c r="C318" s="6" t="s">
        <v>18</v>
      </c>
      <c r="D318" s="6" t="s">
        <v>18</v>
      </c>
      <c r="E318" s="14" t="s">
        <v>169</v>
      </c>
      <c r="F318" s="6" t="s">
        <v>12</v>
      </c>
      <c r="G318" s="36">
        <v>1</v>
      </c>
      <c r="H318" s="39">
        <v>5</v>
      </c>
      <c r="I318" s="38">
        <v>30.05</v>
      </c>
      <c r="J318" s="38">
        <f t="shared" ref="J318" si="35">G318*H318*I318</f>
        <v>150.25</v>
      </c>
      <c r="K318" s="70">
        <f>J318+(J318*$K$22)</f>
        <v>183.4853</v>
      </c>
      <c r="L318" s="48">
        <f>K318-(K318*$L$22)</f>
        <v>183.4853</v>
      </c>
    </row>
    <row r="319" spans="1:12" ht="24.95" customHeight="1" x14ac:dyDescent="0.25">
      <c r="A319" s="61" t="s">
        <v>185</v>
      </c>
      <c r="B319" s="6">
        <v>95789</v>
      </c>
      <c r="C319" s="6" t="s">
        <v>18</v>
      </c>
      <c r="D319" s="6" t="s">
        <v>18</v>
      </c>
      <c r="E319" s="14" t="s">
        <v>172</v>
      </c>
      <c r="F319" s="6" t="s">
        <v>12</v>
      </c>
      <c r="G319" s="36">
        <v>1</v>
      </c>
      <c r="H319" s="39">
        <v>1</v>
      </c>
      <c r="I319" s="38">
        <v>40.53</v>
      </c>
      <c r="J319" s="38">
        <f t="shared" si="32"/>
        <v>40.53</v>
      </c>
      <c r="K319" s="70">
        <f>J319+(J319*$K$22)</f>
        <v>49.495236000000006</v>
      </c>
      <c r="L319" s="48">
        <f>K319-(K319*$L$22)</f>
        <v>49.495236000000006</v>
      </c>
    </row>
    <row r="320" spans="1:12" ht="24.95" customHeight="1" x14ac:dyDescent="0.25">
      <c r="A320" s="61" t="s">
        <v>186</v>
      </c>
      <c r="B320" s="6" t="s">
        <v>18</v>
      </c>
      <c r="C320" s="6" t="s">
        <v>18</v>
      </c>
      <c r="D320" s="6" t="s">
        <v>18</v>
      </c>
      <c r="E320" s="14" t="s">
        <v>166</v>
      </c>
      <c r="F320" s="6" t="s">
        <v>12</v>
      </c>
      <c r="G320" s="36">
        <v>1</v>
      </c>
      <c r="H320" s="39">
        <v>73</v>
      </c>
      <c r="I320" s="38">
        <f>SUM(J321:J323)</f>
        <v>16.682735000000001</v>
      </c>
      <c r="J320" s="38">
        <f t="shared" ref="J320:J323" si="36">G320*H320*I320</f>
        <v>1217.839655</v>
      </c>
      <c r="K320" s="70">
        <f>J320+(J320*$K$22)</f>
        <v>1487.225786686</v>
      </c>
      <c r="L320" s="48">
        <f>K320-(K320*$L$22)</f>
        <v>1487.225786686</v>
      </c>
    </row>
    <row r="321" spans="1:12" ht="24.95" customHeight="1" x14ac:dyDescent="0.25">
      <c r="A321" s="63"/>
      <c r="B321" s="1">
        <v>88264</v>
      </c>
      <c r="C321" s="1" t="s">
        <v>20</v>
      </c>
      <c r="D321" s="1" t="s">
        <v>18</v>
      </c>
      <c r="E321" s="18" t="s">
        <v>112</v>
      </c>
      <c r="F321" s="1" t="s">
        <v>22</v>
      </c>
      <c r="G321" s="2">
        <v>0.12809999999999999</v>
      </c>
      <c r="H321" s="44">
        <v>1</v>
      </c>
      <c r="I321" s="45">
        <v>33.090000000000003</v>
      </c>
      <c r="J321" s="45">
        <f t="shared" si="36"/>
        <v>4.238829</v>
      </c>
      <c r="K321" s="74"/>
      <c r="L321" s="76"/>
    </row>
    <row r="322" spans="1:12" ht="24.95" customHeight="1" x14ac:dyDescent="0.25">
      <c r="A322" s="63"/>
      <c r="B322" s="1">
        <v>88247</v>
      </c>
      <c r="C322" s="1" t="s">
        <v>20</v>
      </c>
      <c r="D322" s="1" t="s">
        <v>18</v>
      </c>
      <c r="E322" s="18" t="s">
        <v>113</v>
      </c>
      <c r="F322" s="1" t="s">
        <v>22</v>
      </c>
      <c r="G322" s="2">
        <v>0.12809999999999999</v>
      </c>
      <c r="H322" s="44">
        <v>1</v>
      </c>
      <c r="I322" s="45">
        <v>26.26</v>
      </c>
      <c r="J322" s="45">
        <f t="shared" si="36"/>
        <v>3.3639060000000001</v>
      </c>
      <c r="K322" s="74"/>
      <c r="L322" s="76"/>
    </row>
    <row r="323" spans="1:12" ht="24.95" customHeight="1" x14ac:dyDescent="0.25">
      <c r="A323" s="63"/>
      <c r="B323" s="15"/>
      <c r="C323" s="1" t="s">
        <v>15</v>
      </c>
      <c r="D323" s="5" t="s">
        <v>131</v>
      </c>
      <c r="E323" s="18" t="s">
        <v>167</v>
      </c>
      <c r="F323" s="1" t="s">
        <v>12</v>
      </c>
      <c r="G323" s="2">
        <v>1</v>
      </c>
      <c r="H323" s="44">
        <v>1</v>
      </c>
      <c r="I323" s="45">
        <v>9.08</v>
      </c>
      <c r="J323" s="45">
        <f t="shared" si="36"/>
        <v>9.08</v>
      </c>
      <c r="K323" s="74"/>
      <c r="L323" s="76"/>
    </row>
    <row r="324" spans="1:12" ht="24.95" customHeight="1" x14ac:dyDescent="0.25">
      <c r="A324" s="61" t="s">
        <v>187</v>
      </c>
      <c r="B324" s="6">
        <v>91998</v>
      </c>
      <c r="C324" s="6" t="s">
        <v>18</v>
      </c>
      <c r="D324" s="6" t="s">
        <v>18</v>
      </c>
      <c r="E324" s="14" t="s">
        <v>130</v>
      </c>
      <c r="F324" s="6" t="s">
        <v>12</v>
      </c>
      <c r="G324" s="36">
        <v>1</v>
      </c>
      <c r="H324" s="39">
        <v>73</v>
      </c>
      <c r="I324" s="38">
        <v>24.99</v>
      </c>
      <c r="J324" s="38">
        <f>G324*H324*I324</f>
        <v>1824.27</v>
      </c>
      <c r="K324" s="70">
        <f>J324+(J324*$K$22)</f>
        <v>2227.7985239999998</v>
      </c>
      <c r="L324" s="48">
        <f>K324-(K324*$L$22)</f>
        <v>2227.7985239999998</v>
      </c>
    </row>
    <row r="325" spans="1:12" ht="24.95" customHeight="1" x14ac:dyDescent="0.25">
      <c r="A325" s="61" t="s">
        <v>188</v>
      </c>
      <c r="B325" s="6">
        <v>92001</v>
      </c>
      <c r="C325" s="6" t="s">
        <v>18</v>
      </c>
      <c r="D325" s="6" t="s">
        <v>18</v>
      </c>
      <c r="E325" s="14" t="s">
        <v>202</v>
      </c>
      <c r="F325" s="6" t="s">
        <v>12</v>
      </c>
      <c r="G325" s="36">
        <v>1</v>
      </c>
      <c r="H325" s="39">
        <v>15</v>
      </c>
      <c r="I325" s="38">
        <v>41.56</v>
      </c>
      <c r="J325" s="38">
        <f>G325*H325*I325</f>
        <v>623.40000000000009</v>
      </c>
      <c r="K325" s="70">
        <f>J325+(J325*$K$22)</f>
        <v>761.29608000000007</v>
      </c>
      <c r="L325" s="48">
        <f>K325-(K325*$L$22)</f>
        <v>761.29608000000007</v>
      </c>
    </row>
    <row r="326" spans="1:12" ht="24.95" customHeight="1" x14ac:dyDescent="0.25">
      <c r="A326" s="61" t="s">
        <v>189</v>
      </c>
      <c r="B326" s="6" t="s">
        <v>18</v>
      </c>
      <c r="C326" s="6" t="s">
        <v>18</v>
      </c>
      <c r="D326" s="6" t="s">
        <v>18</v>
      </c>
      <c r="E326" s="14" t="s">
        <v>139</v>
      </c>
      <c r="F326" s="6" t="s">
        <v>44</v>
      </c>
      <c r="G326" s="36">
        <v>1</v>
      </c>
      <c r="H326" s="39">
        <v>20</v>
      </c>
      <c r="I326" s="38">
        <f>SUM(J327:J329)</f>
        <v>78.662734999999998</v>
      </c>
      <c r="J326" s="38">
        <f>G326*H326*I326</f>
        <v>1573.2547</v>
      </c>
      <c r="K326" s="70">
        <f>J326+(J326*$K$22)</f>
        <v>1921.25863964</v>
      </c>
      <c r="L326" s="48">
        <f>K326-(K326*$L$22)</f>
        <v>1921.25863964</v>
      </c>
    </row>
    <row r="327" spans="1:12" ht="24.95" customHeight="1" x14ac:dyDescent="0.25">
      <c r="A327" s="63"/>
      <c r="B327" s="1">
        <v>88264</v>
      </c>
      <c r="C327" s="1" t="s">
        <v>20</v>
      </c>
      <c r="D327" s="1" t="s">
        <v>18</v>
      </c>
      <c r="E327" s="20" t="s">
        <v>112</v>
      </c>
      <c r="F327" s="1" t="s">
        <v>22</v>
      </c>
      <c r="G327" s="2">
        <v>0.12809999999999999</v>
      </c>
      <c r="H327" s="44">
        <v>1</v>
      </c>
      <c r="I327" s="45">
        <v>33.090000000000003</v>
      </c>
      <c r="J327" s="45">
        <f t="shared" ref="J327:J329" si="37">G327*H327*I327</f>
        <v>4.238829</v>
      </c>
      <c r="K327" s="74"/>
      <c r="L327" s="76"/>
    </row>
    <row r="328" spans="1:12" ht="24.95" customHeight="1" x14ac:dyDescent="0.25">
      <c r="A328" s="63"/>
      <c r="B328" s="1">
        <v>88247</v>
      </c>
      <c r="C328" s="1" t="s">
        <v>20</v>
      </c>
      <c r="D328" s="1" t="s">
        <v>18</v>
      </c>
      <c r="E328" s="20" t="s">
        <v>113</v>
      </c>
      <c r="F328" s="1" t="s">
        <v>22</v>
      </c>
      <c r="G328" s="2">
        <v>0.12809999999999999</v>
      </c>
      <c r="H328" s="44">
        <v>1</v>
      </c>
      <c r="I328" s="45">
        <v>26.26</v>
      </c>
      <c r="J328" s="45">
        <f t="shared" si="37"/>
        <v>3.3639060000000001</v>
      </c>
      <c r="K328" s="74"/>
      <c r="L328" s="76"/>
    </row>
    <row r="329" spans="1:12" ht="24.95" customHeight="1" x14ac:dyDescent="0.25">
      <c r="A329" s="63"/>
      <c r="B329" s="15"/>
      <c r="C329" s="1" t="s">
        <v>15</v>
      </c>
      <c r="D329" s="5" t="s">
        <v>131</v>
      </c>
      <c r="E329" s="20" t="s">
        <v>133</v>
      </c>
      <c r="F329" s="1" t="s">
        <v>44</v>
      </c>
      <c r="G329" s="2">
        <v>1</v>
      </c>
      <c r="H329" s="44">
        <v>1</v>
      </c>
      <c r="I329" s="45">
        <v>71.06</v>
      </c>
      <c r="J329" s="45">
        <f t="shared" si="37"/>
        <v>71.06</v>
      </c>
      <c r="K329" s="74"/>
      <c r="L329" s="76"/>
    </row>
    <row r="330" spans="1:12" ht="24.95" customHeight="1" x14ac:dyDescent="0.25">
      <c r="A330" s="61" t="s">
        <v>190</v>
      </c>
      <c r="B330" s="6" t="s">
        <v>18</v>
      </c>
      <c r="C330" s="6" t="s">
        <v>18</v>
      </c>
      <c r="D330" s="6" t="s">
        <v>18</v>
      </c>
      <c r="E330" s="14" t="s">
        <v>138</v>
      </c>
      <c r="F330" s="6" t="s">
        <v>44</v>
      </c>
      <c r="G330" s="36">
        <v>1</v>
      </c>
      <c r="H330" s="39">
        <v>20</v>
      </c>
      <c r="I330" s="38">
        <f>SUM(J331:J333)</f>
        <v>40.042735</v>
      </c>
      <c r="J330" s="38">
        <f>G330*H330*I330</f>
        <v>800.85469999999998</v>
      </c>
      <c r="K330" s="70">
        <f>J330+(J330*$K$22)</f>
        <v>978.00375964</v>
      </c>
      <c r="L330" s="48">
        <f>K330-(K330*$L$22)</f>
        <v>978.00375964</v>
      </c>
    </row>
    <row r="331" spans="1:12" ht="24.95" customHeight="1" x14ac:dyDescent="0.25">
      <c r="A331" s="63"/>
      <c r="B331" s="1">
        <v>88264</v>
      </c>
      <c r="C331" s="1" t="s">
        <v>20</v>
      </c>
      <c r="D331" s="1" t="s">
        <v>18</v>
      </c>
      <c r="E331" s="20" t="s">
        <v>112</v>
      </c>
      <c r="F331" s="1" t="s">
        <v>22</v>
      </c>
      <c r="G331" s="2">
        <v>0.12809999999999999</v>
      </c>
      <c r="H331" s="44">
        <v>1</v>
      </c>
      <c r="I331" s="45">
        <v>33.090000000000003</v>
      </c>
      <c r="J331" s="45">
        <f t="shared" ref="J331:J333" si="38">G331*H331*I331</f>
        <v>4.238829</v>
      </c>
      <c r="K331" s="74"/>
      <c r="L331" s="76"/>
    </row>
    <row r="332" spans="1:12" ht="24.95" customHeight="1" x14ac:dyDescent="0.25">
      <c r="A332" s="63"/>
      <c r="B332" s="1">
        <v>88247</v>
      </c>
      <c r="C332" s="1" t="s">
        <v>20</v>
      </c>
      <c r="D332" s="1" t="s">
        <v>18</v>
      </c>
      <c r="E332" s="20" t="s">
        <v>113</v>
      </c>
      <c r="F332" s="1" t="s">
        <v>22</v>
      </c>
      <c r="G332" s="2">
        <v>0.12809999999999999</v>
      </c>
      <c r="H332" s="44">
        <v>1</v>
      </c>
      <c r="I332" s="45">
        <v>26.26</v>
      </c>
      <c r="J332" s="45">
        <f t="shared" si="38"/>
        <v>3.3639060000000001</v>
      </c>
      <c r="K332" s="74"/>
      <c r="L332" s="76"/>
    </row>
    <row r="333" spans="1:12" ht="24.95" customHeight="1" x14ac:dyDescent="0.25">
      <c r="A333" s="63"/>
      <c r="B333" s="15"/>
      <c r="C333" s="1" t="s">
        <v>15</v>
      </c>
      <c r="D333" s="5" t="s">
        <v>131</v>
      </c>
      <c r="E333" s="20" t="s">
        <v>132</v>
      </c>
      <c r="F333" s="1" t="s">
        <v>44</v>
      </c>
      <c r="G333" s="2">
        <v>1</v>
      </c>
      <c r="H333" s="44">
        <v>1</v>
      </c>
      <c r="I333" s="45">
        <v>32.44</v>
      </c>
      <c r="J333" s="45">
        <f t="shared" si="38"/>
        <v>32.44</v>
      </c>
      <c r="K333" s="74"/>
      <c r="L333" s="76"/>
    </row>
    <row r="334" spans="1:12" ht="24.95" customHeight="1" x14ac:dyDescent="0.25">
      <c r="A334" s="61" t="s">
        <v>191</v>
      </c>
      <c r="B334" s="6" t="s">
        <v>18</v>
      </c>
      <c r="C334" s="6" t="s">
        <v>18</v>
      </c>
      <c r="D334" s="6" t="s">
        <v>18</v>
      </c>
      <c r="E334" s="14" t="s">
        <v>136</v>
      </c>
      <c r="F334" s="6" t="s">
        <v>12</v>
      </c>
      <c r="G334" s="36">
        <v>1</v>
      </c>
      <c r="H334" s="39">
        <v>18</v>
      </c>
      <c r="I334" s="38">
        <f>SUM(J335:J337)</f>
        <v>26.682734999999997</v>
      </c>
      <c r="J334" s="38">
        <f t="shared" ref="J334:J337" si="39">G334*H334*I334</f>
        <v>480.28922999999998</v>
      </c>
      <c r="K334" s="70">
        <f>J334+(J334*$K$22)</f>
        <v>586.52920767599994</v>
      </c>
      <c r="L334" s="48">
        <f>K334-(K334*$L$22)</f>
        <v>586.52920767599994</v>
      </c>
    </row>
    <row r="335" spans="1:12" ht="24.95" customHeight="1" x14ac:dyDescent="0.25">
      <c r="A335" s="63"/>
      <c r="B335" s="1">
        <v>88264</v>
      </c>
      <c r="C335" s="1" t="s">
        <v>20</v>
      </c>
      <c r="D335" s="1" t="s">
        <v>18</v>
      </c>
      <c r="E335" s="18" t="s">
        <v>112</v>
      </c>
      <c r="F335" s="1" t="s">
        <v>22</v>
      </c>
      <c r="G335" s="2">
        <v>0.12809999999999999</v>
      </c>
      <c r="H335" s="44">
        <v>1</v>
      </c>
      <c r="I335" s="45">
        <v>33.090000000000003</v>
      </c>
      <c r="J335" s="45">
        <f t="shared" si="39"/>
        <v>4.238829</v>
      </c>
      <c r="K335" s="74"/>
      <c r="L335" s="76"/>
    </row>
    <row r="336" spans="1:12" ht="24.95" customHeight="1" x14ac:dyDescent="0.25">
      <c r="A336" s="63"/>
      <c r="B336" s="1">
        <v>88247</v>
      </c>
      <c r="C336" s="1" t="s">
        <v>20</v>
      </c>
      <c r="D336" s="1" t="s">
        <v>18</v>
      </c>
      <c r="E336" s="18" t="s">
        <v>113</v>
      </c>
      <c r="F336" s="1" t="s">
        <v>22</v>
      </c>
      <c r="G336" s="2">
        <v>0.12809999999999999</v>
      </c>
      <c r="H336" s="44">
        <v>1</v>
      </c>
      <c r="I336" s="45">
        <v>26.26</v>
      </c>
      <c r="J336" s="45">
        <f t="shared" si="39"/>
        <v>3.3639060000000001</v>
      </c>
      <c r="K336" s="74"/>
      <c r="L336" s="76"/>
    </row>
    <row r="337" spans="1:12" ht="24.95" customHeight="1" x14ac:dyDescent="0.25">
      <c r="A337" s="63"/>
      <c r="B337" s="15"/>
      <c r="C337" s="1" t="s">
        <v>15</v>
      </c>
      <c r="D337" s="5" t="s">
        <v>131</v>
      </c>
      <c r="E337" s="18" t="s">
        <v>137</v>
      </c>
      <c r="F337" s="1" t="s">
        <v>12</v>
      </c>
      <c r="G337" s="2">
        <v>1</v>
      </c>
      <c r="H337" s="44">
        <v>1</v>
      </c>
      <c r="I337" s="45">
        <v>19.079999999999998</v>
      </c>
      <c r="J337" s="45">
        <f t="shared" si="39"/>
        <v>19.079999999999998</v>
      </c>
      <c r="K337" s="74"/>
      <c r="L337" s="76"/>
    </row>
    <row r="338" spans="1:12" ht="24.95" customHeight="1" x14ac:dyDescent="0.25">
      <c r="A338" s="61" t="s">
        <v>192</v>
      </c>
      <c r="B338" s="6" t="s">
        <v>18</v>
      </c>
      <c r="C338" s="6" t="s">
        <v>18</v>
      </c>
      <c r="D338" s="6" t="s">
        <v>18</v>
      </c>
      <c r="E338" s="14" t="s">
        <v>140</v>
      </c>
      <c r="F338" s="6" t="s">
        <v>12</v>
      </c>
      <c r="G338" s="36">
        <v>1</v>
      </c>
      <c r="H338" s="39">
        <v>7</v>
      </c>
      <c r="I338" s="38">
        <f>SUM(J339:J341)</f>
        <v>12.822735</v>
      </c>
      <c r="J338" s="38">
        <f t="shared" ref="J338:J341" si="40">G338*H338*I338</f>
        <v>89.759145000000004</v>
      </c>
      <c r="K338" s="70">
        <f>J338+(J338*$K$22)</f>
        <v>109.61386787400001</v>
      </c>
      <c r="L338" s="48">
        <f>K338-(K338*$L$22)</f>
        <v>109.61386787400001</v>
      </c>
    </row>
    <row r="339" spans="1:12" ht="24.95" customHeight="1" x14ac:dyDescent="0.25">
      <c r="A339" s="63"/>
      <c r="B339" s="1">
        <v>88264</v>
      </c>
      <c r="C339" s="1" t="s">
        <v>20</v>
      </c>
      <c r="D339" s="1" t="s">
        <v>18</v>
      </c>
      <c r="E339" s="18" t="s">
        <v>112</v>
      </c>
      <c r="F339" s="1" t="s">
        <v>22</v>
      </c>
      <c r="G339" s="2">
        <v>0.12809999999999999</v>
      </c>
      <c r="H339" s="44">
        <v>1</v>
      </c>
      <c r="I339" s="45">
        <v>33.090000000000003</v>
      </c>
      <c r="J339" s="45">
        <f t="shared" si="40"/>
        <v>4.238829</v>
      </c>
      <c r="K339" s="74"/>
      <c r="L339" s="76"/>
    </row>
    <row r="340" spans="1:12" ht="24.95" customHeight="1" x14ac:dyDescent="0.25">
      <c r="A340" s="63"/>
      <c r="B340" s="1">
        <v>88247</v>
      </c>
      <c r="C340" s="1" t="s">
        <v>20</v>
      </c>
      <c r="D340" s="1" t="s">
        <v>18</v>
      </c>
      <c r="E340" s="18" t="s">
        <v>113</v>
      </c>
      <c r="F340" s="1" t="s">
        <v>22</v>
      </c>
      <c r="G340" s="2">
        <v>0.12809999999999999</v>
      </c>
      <c r="H340" s="44">
        <v>1</v>
      </c>
      <c r="I340" s="45">
        <v>26.26</v>
      </c>
      <c r="J340" s="45">
        <f t="shared" si="40"/>
        <v>3.3639060000000001</v>
      </c>
      <c r="K340" s="74"/>
      <c r="L340" s="76"/>
    </row>
    <row r="341" spans="1:12" ht="24.95" customHeight="1" x14ac:dyDescent="0.25">
      <c r="A341" s="63"/>
      <c r="B341" s="15"/>
      <c r="C341" s="1" t="s">
        <v>15</v>
      </c>
      <c r="D341" s="5" t="s">
        <v>131</v>
      </c>
      <c r="E341" s="18" t="s">
        <v>140</v>
      </c>
      <c r="F341" s="1" t="s">
        <v>12</v>
      </c>
      <c r="G341" s="2">
        <v>1</v>
      </c>
      <c r="H341" s="44">
        <v>1</v>
      </c>
      <c r="I341" s="45">
        <v>5.22</v>
      </c>
      <c r="J341" s="45">
        <f t="shared" si="40"/>
        <v>5.22</v>
      </c>
      <c r="K341" s="74"/>
      <c r="L341" s="76"/>
    </row>
    <row r="342" spans="1:12" ht="24.95" customHeight="1" x14ac:dyDescent="0.25">
      <c r="A342" s="61" t="s">
        <v>193</v>
      </c>
      <c r="B342" s="6">
        <v>91927</v>
      </c>
      <c r="C342" s="6" t="s">
        <v>18</v>
      </c>
      <c r="D342" s="6" t="s">
        <v>18</v>
      </c>
      <c r="E342" s="14" t="s">
        <v>141</v>
      </c>
      <c r="F342" s="6" t="s">
        <v>44</v>
      </c>
      <c r="G342" s="36">
        <v>1</v>
      </c>
      <c r="H342" s="39">
        <v>1747</v>
      </c>
      <c r="I342" s="38">
        <v>6.05</v>
      </c>
      <c r="J342" s="38">
        <f t="shared" ref="J342:J345" si="41">G342*H342*I342</f>
        <v>10569.35</v>
      </c>
      <c r="K342" s="70">
        <f>J342+(J342*$K$22)</f>
        <v>12907.290220000001</v>
      </c>
      <c r="L342" s="48">
        <f>K342-(K342*$L$22)</f>
        <v>12907.290220000001</v>
      </c>
    </row>
    <row r="343" spans="1:12" ht="24.95" customHeight="1" x14ac:dyDescent="0.25">
      <c r="A343" s="61" t="s">
        <v>195</v>
      </c>
      <c r="B343" s="6">
        <v>93653</v>
      </c>
      <c r="C343" s="6" t="s">
        <v>18</v>
      </c>
      <c r="D343" s="6" t="s">
        <v>18</v>
      </c>
      <c r="E343" s="14" t="s">
        <v>159</v>
      </c>
      <c r="F343" s="6" t="s">
        <v>12</v>
      </c>
      <c r="G343" s="36">
        <v>1</v>
      </c>
      <c r="H343" s="39">
        <v>6</v>
      </c>
      <c r="I343" s="38">
        <v>17.48</v>
      </c>
      <c r="J343" s="38">
        <f t="shared" si="41"/>
        <v>104.88</v>
      </c>
      <c r="K343" s="70">
        <f>J343+(J343*$K$22)</f>
        <v>128.07945599999999</v>
      </c>
      <c r="L343" s="48">
        <f>K343-(K343*$L$22)</f>
        <v>128.07945599999999</v>
      </c>
    </row>
    <row r="344" spans="1:12" ht="24.95" customHeight="1" x14ac:dyDescent="0.25">
      <c r="A344" s="61" t="s">
        <v>194</v>
      </c>
      <c r="B344" s="6">
        <v>93654</v>
      </c>
      <c r="C344" s="6" t="s">
        <v>18</v>
      </c>
      <c r="D344" s="6" t="s">
        <v>18</v>
      </c>
      <c r="E344" s="14" t="s">
        <v>160</v>
      </c>
      <c r="F344" s="6" t="s">
        <v>12</v>
      </c>
      <c r="G344" s="36">
        <v>1</v>
      </c>
      <c r="H344" s="39">
        <v>3</v>
      </c>
      <c r="I344" s="38">
        <v>17.48</v>
      </c>
      <c r="J344" s="38">
        <f t="shared" si="41"/>
        <v>52.44</v>
      </c>
      <c r="K344" s="70">
        <f>J344+(J344*$K$22)</f>
        <v>64.039727999999997</v>
      </c>
      <c r="L344" s="48">
        <f>K344-(K344*$L$22)</f>
        <v>64.039727999999997</v>
      </c>
    </row>
    <row r="345" spans="1:12" ht="24.95" customHeight="1" x14ac:dyDescent="0.25">
      <c r="A345" s="61" t="s">
        <v>196</v>
      </c>
      <c r="B345" s="6">
        <v>93655</v>
      </c>
      <c r="C345" s="6" t="s">
        <v>18</v>
      </c>
      <c r="D345" s="6" t="s">
        <v>18</v>
      </c>
      <c r="E345" s="14" t="s">
        <v>161</v>
      </c>
      <c r="F345" s="6" t="s">
        <v>12</v>
      </c>
      <c r="G345" s="36">
        <v>1</v>
      </c>
      <c r="H345" s="39">
        <v>10</v>
      </c>
      <c r="I345" s="38">
        <v>18.489999999999998</v>
      </c>
      <c r="J345" s="38">
        <f t="shared" si="41"/>
        <v>184.89999999999998</v>
      </c>
      <c r="K345" s="70">
        <f>J345+(J345*$K$22)</f>
        <v>225.79987999999997</v>
      </c>
      <c r="L345" s="48">
        <f>K345-(K345*$L$22)</f>
        <v>225.79987999999997</v>
      </c>
    </row>
    <row r="346" spans="1:12" ht="24.95" customHeight="1" x14ac:dyDescent="0.25">
      <c r="A346" s="61" t="s">
        <v>197</v>
      </c>
      <c r="B346" s="6">
        <v>105542</v>
      </c>
      <c r="C346" s="6" t="s">
        <v>18</v>
      </c>
      <c r="D346" s="6" t="s">
        <v>18</v>
      </c>
      <c r="E346" s="14" t="s">
        <v>143</v>
      </c>
      <c r="F346" s="6" t="s">
        <v>12</v>
      </c>
      <c r="G346" s="36">
        <v>1</v>
      </c>
      <c r="H346" s="39">
        <v>55</v>
      </c>
      <c r="I346" s="38">
        <f>SUM(J347:J349)</f>
        <v>293.38509297400003</v>
      </c>
      <c r="J346" s="38">
        <f t="shared" ref="J346:J353" si="42">G346*H346*I346</f>
        <v>16136.180113570003</v>
      </c>
      <c r="K346" s="70">
        <f>J346+(J346*$K$22)</f>
        <v>19705.503154691687</v>
      </c>
      <c r="L346" s="48">
        <f>K346-(K346*$L$22)</f>
        <v>19705.503154691687</v>
      </c>
    </row>
    <row r="347" spans="1:12" ht="24.95" customHeight="1" x14ac:dyDescent="0.25">
      <c r="A347" s="63"/>
      <c r="B347" s="15"/>
      <c r="C347" s="1" t="s">
        <v>20</v>
      </c>
      <c r="D347" s="1">
        <v>88264</v>
      </c>
      <c r="E347" s="20" t="s">
        <v>112</v>
      </c>
      <c r="F347" s="1" t="s">
        <v>22</v>
      </c>
      <c r="G347" s="2">
        <v>1.2079812000000001</v>
      </c>
      <c r="H347" s="44">
        <v>1</v>
      </c>
      <c r="I347" s="45">
        <v>33.090000000000003</v>
      </c>
      <c r="J347" s="45">
        <f t="shared" si="42"/>
        <v>39.972097908000009</v>
      </c>
      <c r="K347" s="74"/>
      <c r="L347" s="76"/>
    </row>
    <row r="348" spans="1:12" ht="24.95" customHeight="1" x14ac:dyDescent="0.25">
      <c r="A348" s="63"/>
      <c r="B348" s="15"/>
      <c r="C348" s="1" t="s">
        <v>20</v>
      </c>
      <c r="D348" s="1">
        <v>88247</v>
      </c>
      <c r="E348" s="20" t="s">
        <v>113</v>
      </c>
      <c r="F348" s="1" t="s">
        <v>22</v>
      </c>
      <c r="G348" s="2">
        <v>0.3774941</v>
      </c>
      <c r="H348" s="44">
        <v>1</v>
      </c>
      <c r="I348" s="45">
        <v>26.26</v>
      </c>
      <c r="J348" s="45">
        <f t="shared" si="42"/>
        <v>9.9129950660000006</v>
      </c>
      <c r="K348" s="74"/>
      <c r="L348" s="76"/>
    </row>
    <row r="349" spans="1:12" ht="24.95" customHeight="1" x14ac:dyDescent="0.25">
      <c r="A349" s="63"/>
      <c r="B349" s="15"/>
      <c r="C349" s="1" t="s">
        <v>15</v>
      </c>
      <c r="D349" s="5" t="s">
        <v>131</v>
      </c>
      <c r="E349" s="20" t="s">
        <v>144</v>
      </c>
      <c r="F349" s="1" t="s">
        <v>12</v>
      </c>
      <c r="G349" s="2">
        <v>1</v>
      </c>
      <c r="H349" s="44">
        <v>1</v>
      </c>
      <c r="I349" s="45">
        <v>243.5</v>
      </c>
      <c r="J349" s="45">
        <f t="shared" si="42"/>
        <v>243.5</v>
      </c>
      <c r="K349" s="74"/>
      <c r="L349" s="76"/>
    </row>
    <row r="350" spans="1:12" ht="24.95" customHeight="1" x14ac:dyDescent="0.25">
      <c r="A350" s="61" t="s">
        <v>198</v>
      </c>
      <c r="B350" s="6" t="s">
        <v>18</v>
      </c>
      <c r="C350" s="6" t="s">
        <v>18</v>
      </c>
      <c r="D350" s="6" t="s">
        <v>18</v>
      </c>
      <c r="E350" s="14" t="s">
        <v>145</v>
      </c>
      <c r="F350" s="6" t="s">
        <v>12</v>
      </c>
      <c r="G350" s="36">
        <v>1</v>
      </c>
      <c r="H350" s="39">
        <v>220</v>
      </c>
      <c r="I350" s="38">
        <f>SUM(J351:J353)</f>
        <v>19.322735000000002</v>
      </c>
      <c r="J350" s="38">
        <f t="shared" si="42"/>
        <v>4251.0017000000007</v>
      </c>
      <c r="K350" s="70">
        <f>J350+(J350*$K$22)</f>
        <v>5191.3232760400006</v>
      </c>
      <c r="L350" s="48">
        <f>K350-(K350*$L$22)</f>
        <v>5191.3232760400006</v>
      </c>
    </row>
    <row r="351" spans="1:12" ht="24.95" customHeight="1" x14ac:dyDescent="0.25">
      <c r="A351" s="63"/>
      <c r="B351" s="1">
        <v>88264</v>
      </c>
      <c r="C351" s="1" t="s">
        <v>20</v>
      </c>
      <c r="D351" s="1" t="s">
        <v>18</v>
      </c>
      <c r="E351" s="18" t="s">
        <v>112</v>
      </c>
      <c r="F351" s="1" t="s">
        <v>22</v>
      </c>
      <c r="G351" s="2">
        <v>0.12809999999999999</v>
      </c>
      <c r="H351" s="44">
        <v>1</v>
      </c>
      <c r="I351" s="45">
        <v>33.090000000000003</v>
      </c>
      <c r="J351" s="45">
        <f t="shared" si="42"/>
        <v>4.238829</v>
      </c>
      <c r="K351" s="74"/>
      <c r="L351" s="76"/>
    </row>
    <row r="352" spans="1:12" ht="24.95" customHeight="1" x14ac:dyDescent="0.25">
      <c r="A352" s="63"/>
      <c r="B352" s="1">
        <v>88247</v>
      </c>
      <c r="C352" s="1" t="s">
        <v>20</v>
      </c>
      <c r="D352" s="1" t="s">
        <v>18</v>
      </c>
      <c r="E352" s="18" t="s">
        <v>113</v>
      </c>
      <c r="F352" s="1" t="s">
        <v>22</v>
      </c>
      <c r="G352" s="2">
        <v>0.12809999999999999</v>
      </c>
      <c r="H352" s="44">
        <v>1</v>
      </c>
      <c r="I352" s="45">
        <v>26.26</v>
      </c>
      <c r="J352" s="45">
        <f t="shared" si="42"/>
        <v>3.3639060000000001</v>
      </c>
      <c r="K352" s="74"/>
      <c r="L352" s="76"/>
    </row>
    <row r="353" spans="1:12" ht="24.95" customHeight="1" x14ac:dyDescent="0.25">
      <c r="A353" s="63"/>
      <c r="B353" s="15"/>
      <c r="C353" s="1" t="s">
        <v>15</v>
      </c>
      <c r="D353" s="5" t="s">
        <v>131</v>
      </c>
      <c r="E353" s="18" t="s">
        <v>145</v>
      </c>
      <c r="F353" s="1" t="s">
        <v>12</v>
      </c>
      <c r="G353" s="2">
        <v>1</v>
      </c>
      <c r="H353" s="44">
        <v>1</v>
      </c>
      <c r="I353" s="45">
        <v>11.72</v>
      </c>
      <c r="J353" s="45">
        <f t="shared" si="42"/>
        <v>11.72</v>
      </c>
      <c r="K353" s="74"/>
      <c r="L353" s="76"/>
    </row>
    <row r="354" spans="1:12" ht="24.95" customHeight="1" x14ac:dyDescent="0.25">
      <c r="A354" s="50">
        <v>7</v>
      </c>
      <c r="B354" s="187" t="s">
        <v>142</v>
      </c>
      <c r="C354" s="187"/>
      <c r="D354" s="187"/>
      <c r="E354" s="187"/>
      <c r="F354" s="187"/>
      <c r="G354" s="187"/>
      <c r="H354" s="187"/>
      <c r="I354" s="188"/>
      <c r="J354" s="4" t="s">
        <v>8</v>
      </c>
      <c r="K354" s="72">
        <f>SUM(K355:K396)</f>
        <v>27040.424651387999</v>
      </c>
      <c r="L354" s="51">
        <f>SUM(L355:L396)</f>
        <v>27040.424651387999</v>
      </c>
    </row>
    <row r="355" spans="1:12" ht="24.95" customHeight="1" x14ac:dyDescent="0.25">
      <c r="A355" s="64" t="s">
        <v>90</v>
      </c>
      <c r="B355" s="6">
        <v>91863</v>
      </c>
      <c r="C355" s="6" t="s">
        <v>18</v>
      </c>
      <c r="D355" s="6" t="s">
        <v>18</v>
      </c>
      <c r="E355" s="14" t="s">
        <v>109</v>
      </c>
      <c r="F355" s="6" t="s">
        <v>44</v>
      </c>
      <c r="G355" s="36">
        <v>1</v>
      </c>
      <c r="H355" s="39">
        <v>33</v>
      </c>
      <c r="I355" s="38">
        <v>13.37</v>
      </c>
      <c r="J355" s="38">
        <f t="shared" ref="J355:J375" si="43">G355*H355*I355</f>
        <v>441.21</v>
      </c>
      <c r="K355" s="70">
        <f>J355+(J355*$K$22)</f>
        <v>538.80565200000001</v>
      </c>
      <c r="L355" s="48">
        <f>K355-(K355*$L$22)</f>
        <v>538.80565200000001</v>
      </c>
    </row>
    <row r="356" spans="1:12" ht="24.95" customHeight="1" x14ac:dyDescent="0.25">
      <c r="A356" s="64" t="s">
        <v>91</v>
      </c>
      <c r="B356" s="6">
        <v>91864</v>
      </c>
      <c r="C356" s="6" t="s">
        <v>18</v>
      </c>
      <c r="D356" s="6" t="s">
        <v>18</v>
      </c>
      <c r="E356" s="14" t="s">
        <v>110</v>
      </c>
      <c r="F356" s="6" t="s">
        <v>44</v>
      </c>
      <c r="G356" s="36">
        <v>1</v>
      </c>
      <c r="H356" s="39">
        <v>3</v>
      </c>
      <c r="I356" s="38">
        <v>18.13</v>
      </c>
      <c r="J356" s="38">
        <f t="shared" si="43"/>
        <v>54.39</v>
      </c>
      <c r="K356" s="70">
        <f>J356+(J356*$K$22)</f>
        <v>66.421068000000005</v>
      </c>
      <c r="L356" s="48">
        <f>K356-(K356*$L$22)</f>
        <v>66.421068000000005</v>
      </c>
    </row>
    <row r="357" spans="1:12" ht="24.95" customHeight="1" x14ac:dyDescent="0.25">
      <c r="A357" s="61" t="s">
        <v>92</v>
      </c>
      <c r="B357" s="6">
        <v>93008</v>
      </c>
      <c r="C357" s="6" t="s">
        <v>18</v>
      </c>
      <c r="D357" s="6" t="s">
        <v>18</v>
      </c>
      <c r="E357" s="43" t="s">
        <v>199</v>
      </c>
      <c r="F357" s="42" t="s">
        <v>44</v>
      </c>
      <c r="G357" s="36">
        <v>1</v>
      </c>
      <c r="H357" s="39">
        <v>18</v>
      </c>
      <c r="I357" s="38">
        <v>11.26</v>
      </c>
      <c r="J357" s="38">
        <f t="shared" si="43"/>
        <v>202.68</v>
      </c>
      <c r="K357" s="70">
        <f>J357+(J357*$K$22)</f>
        <v>247.51281600000002</v>
      </c>
      <c r="L357" s="48">
        <f>K357-(K357*$L$22)</f>
        <v>247.51281600000002</v>
      </c>
    </row>
    <row r="358" spans="1:12" ht="24.95" customHeight="1" x14ac:dyDescent="0.25">
      <c r="A358" s="61" t="s">
        <v>98</v>
      </c>
      <c r="B358" s="6">
        <v>97238</v>
      </c>
      <c r="C358" s="6" t="s">
        <v>18</v>
      </c>
      <c r="D358" s="6" t="s">
        <v>18</v>
      </c>
      <c r="E358" s="14" t="s">
        <v>162</v>
      </c>
      <c r="F358" s="6" t="s">
        <v>44</v>
      </c>
      <c r="G358" s="36">
        <v>1</v>
      </c>
      <c r="H358" s="39">
        <v>47</v>
      </c>
      <c r="I358" s="38">
        <f>SUM(J359:J363)</f>
        <v>95.67107</v>
      </c>
      <c r="J358" s="38">
        <f t="shared" si="43"/>
        <v>4496.5402899999999</v>
      </c>
      <c r="K358" s="70">
        <f>J358+(J358*$K$22)</f>
        <v>5491.1750021480002</v>
      </c>
      <c r="L358" s="48">
        <f>K358-(K358*$L$22)</f>
        <v>5491.1750021480002</v>
      </c>
    </row>
    <row r="359" spans="1:12" ht="24.95" customHeight="1" x14ac:dyDescent="0.25">
      <c r="A359" s="63"/>
      <c r="B359" s="1">
        <v>88264</v>
      </c>
      <c r="C359" s="1" t="s">
        <v>20</v>
      </c>
      <c r="D359" s="1" t="s">
        <v>18</v>
      </c>
      <c r="E359" s="20" t="s">
        <v>112</v>
      </c>
      <c r="F359" s="1" t="s">
        <v>22</v>
      </c>
      <c r="G359" s="2">
        <v>8.5199999999999998E-2</v>
      </c>
      <c r="H359" s="44">
        <v>1</v>
      </c>
      <c r="I359" s="45">
        <v>33.090000000000003</v>
      </c>
      <c r="J359" s="45">
        <f t="shared" si="43"/>
        <v>2.8192680000000001</v>
      </c>
      <c r="K359" s="74"/>
      <c r="L359" s="76"/>
    </row>
    <row r="360" spans="1:12" ht="24.95" customHeight="1" x14ac:dyDescent="0.25">
      <c r="A360" s="63"/>
      <c r="B360" s="1">
        <v>88247</v>
      </c>
      <c r="C360" s="1" t="s">
        <v>20</v>
      </c>
      <c r="D360" s="1" t="s">
        <v>18</v>
      </c>
      <c r="E360" s="20" t="s">
        <v>113</v>
      </c>
      <c r="F360" s="1" t="s">
        <v>22</v>
      </c>
      <c r="G360" s="2">
        <v>8.5199999999999998E-2</v>
      </c>
      <c r="H360" s="44">
        <v>1</v>
      </c>
      <c r="I360" s="45">
        <v>26.26</v>
      </c>
      <c r="J360" s="45">
        <f t="shared" si="43"/>
        <v>2.237352</v>
      </c>
      <c r="K360" s="74"/>
      <c r="L360" s="76"/>
    </row>
    <row r="361" spans="1:12" ht="24.95" customHeight="1" x14ac:dyDescent="0.25">
      <c r="A361" s="63"/>
      <c r="B361" s="15"/>
      <c r="C361" s="1" t="s">
        <v>20</v>
      </c>
      <c r="D361" s="1">
        <v>96562</v>
      </c>
      <c r="E361" s="20" t="s">
        <v>111</v>
      </c>
      <c r="F361" s="1" t="s">
        <v>44</v>
      </c>
      <c r="G361" s="2">
        <v>1</v>
      </c>
      <c r="H361" s="44">
        <v>1</v>
      </c>
      <c r="I361" s="45">
        <v>55.64</v>
      </c>
      <c r="J361" s="45">
        <f t="shared" si="43"/>
        <v>55.64</v>
      </c>
      <c r="K361" s="74"/>
      <c r="L361" s="76"/>
    </row>
    <row r="362" spans="1:12" ht="24.95" customHeight="1" x14ac:dyDescent="0.25">
      <c r="A362" s="63"/>
      <c r="B362" s="15"/>
      <c r="C362" s="1" t="s">
        <v>15</v>
      </c>
      <c r="D362" s="5" t="s">
        <v>131</v>
      </c>
      <c r="E362" s="20" t="s">
        <v>164</v>
      </c>
      <c r="F362" s="1" t="s">
        <v>44</v>
      </c>
      <c r="G362" s="2">
        <v>0.98199999999999998</v>
      </c>
      <c r="H362" s="44">
        <v>1</v>
      </c>
      <c r="I362" s="45">
        <v>32.94</v>
      </c>
      <c r="J362" s="45">
        <f t="shared" si="43"/>
        <v>32.347079999999998</v>
      </c>
      <c r="K362" s="74"/>
      <c r="L362" s="76"/>
    </row>
    <row r="363" spans="1:12" ht="24.95" customHeight="1" x14ac:dyDescent="0.25">
      <c r="A363" s="63"/>
      <c r="B363" s="15"/>
      <c r="C363" s="1" t="s">
        <v>15</v>
      </c>
      <c r="D363" s="5" t="s">
        <v>131</v>
      </c>
      <c r="E363" s="20" t="s">
        <v>163</v>
      </c>
      <c r="F363" s="1" t="s">
        <v>12</v>
      </c>
      <c r="G363" s="2">
        <v>0.33300000000000002</v>
      </c>
      <c r="H363" s="44">
        <v>1</v>
      </c>
      <c r="I363" s="45">
        <v>7.89</v>
      </c>
      <c r="J363" s="45">
        <f t="shared" si="43"/>
        <v>2.62737</v>
      </c>
      <c r="K363" s="74"/>
      <c r="L363" s="76"/>
    </row>
    <row r="364" spans="1:12" ht="24.95" customHeight="1" x14ac:dyDescent="0.25">
      <c r="A364" s="61" t="s">
        <v>108</v>
      </c>
      <c r="B364" s="6">
        <v>95779</v>
      </c>
      <c r="C364" s="6" t="s">
        <v>18</v>
      </c>
      <c r="D364" s="6" t="s">
        <v>18</v>
      </c>
      <c r="E364" s="14" t="s">
        <v>168</v>
      </c>
      <c r="F364" s="6" t="s">
        <v>12</v>
      </c>
      <c r="G364" s="36">
        <v>1</v>
      </c>
      <c r="H364" s="39">
        <v>1</v>
      </c>
      <c r="I364" s="38">
        <v>24.65</v>
      </c>
      <c r="J364" s="38">
        <f t="shared" si="43"/>
        <v>24.65</v>
      </c>
      <c r="K364" s="70">
        <f>J364+(J364*$K$22)</f>
        <v>30.10258</v>
      </c>
      <c r="L364" s="48">
        <f>K364-(K364*$L$22)</f>
        <v>30.10258</v>
      </c>
    </row>
    <row r="365" spans="1:12" ht="24.95" customHeight="1" x14ac:dyDescent="0.25">
      <c r="A365" s="61" t="s">
        <v>128</v>
      </c>
      <c r="B365" s="6" t="s">
        <v>18</v>
      </c>
      <c r="C365" s="6" t="s">
        <v>18</v>
      </c>
      <c r="D365" s="6" t="s">
        <v>18</v>
      </c>
      <c r="E365" s="14" t="s">
        <v>117</v>
      </c>
      <c r="F365" s="6" t="s">
        <v>12</v>
      </c>
      <c r="G365" s="36">
        <v>1</v>
      </c>
      <c r="H365" s="39">
        <v>13</v>
      </c>
      <c r="I365" s="38">
        <f>SUM(J366:J368)</f>
        <v>24.702735000000001</v>
      </c>
      <c r="J365" s="38">
        <f t="shared" si="43"/>
        <v>321.13555500000001</v>
      </c>
      <c r="K365" s="70">
        <f>J365+(J365*$K$22)</f>
        <v>392.170739766</v>
      </c>
      <c r="L365" s="48">
        <f>K365-(K365*$L$22)</f>
        <v>392.170739766</v>
      </c>
    </row>
    <row r="366" spans="1:12" ht="24.95" customHeight="1" x14ac:dyDescent="0.25">
      <c r="A366" s="63"/>
      <c r="B366" s="1">
        <v>88264</v>
      </c>
      <c r="C366" s="1" t="s">
        <v>20</v>
      </c>
      <c r="D366" s="1" t="s">
        <v>18</v>
      </c>
      <c r="E366" s="18" t="s">
        <v>112</v>
      </c>
      <c r="F366" s="1" t="s">
        <v>22</v>
      </c>
      <c r="G366" s="2">
        <v>0.12809999999999999</v>
      </c>
      <c r="H366" s="44">
        <v>1</v>
      </c>
      <c r="I366" s="45">
        <v>33.090000000000003</v>
      </c>
      <c r="J366" s="45">
        <f t="shared" si="43"/>
        <v>4.238829</v>
      </c>
      <c r="K366" s="74"/>
      <c r="L366" s="76"/>
    </row>
    <row r="367" spans="1:12" ht="24.95" customHeight="1" x14ac:dyDescent="0.25">
      <c r="A367" s="63"/>
      <c r="B367" s="1">
        <v>88247</v>
      </c>
      <c r="C367" s="1" t="s">
        <v>20</v>
      </c>
      <c r="D367" s="1" t="s">
        <v>18</v>
      </c>
      <c r="E367" s="18" t="s">
        <v>113</v>
      </c>
      <c r="F367" s="1" t="s">
        <v>22</v>
      </c>
      <c r="G367" s="2">
        <v>0.12809999999999999</v>
      </c>
      <c r="H367" s="44">
        <v>1</v>
      </c>
      <c r="I367" s="45">
        <v>26.26</v>
      </c>
      <c r="J367" s="45">
        <f t="shared" si="43"/>
        <v>3.3639060000000001</v>
      </c>
      <c r="K367" s="74"/>
      <c r="L367" s="76"/>
    </row>
    <row r="368" spans="1:12" ht="24.95" customHeight="1" x14ac:dyDescent="0.25">
      <c r="A368" s="63"/>
      <c r="B368" s="15"/>
      <c r="C368" s="1" t="s">
        <v>15</v>
      </c>
      <c r="D368" s="29" t="s">
        <v>131</v>
      </c>
      <c r="E368" s="18" t="s">
        <v>119</v>
      </c>
      <c r="F368" s="1" t="s">
        <v>12</v>
      </c>
      <c r="G368" s="2">
        <v>1</v>
      </c>
      <c r="H368" s="44">
        <v>1</v>
      </c>
      <c r="I368" s="45">
        <v>17.100000000000001</v>
      </c>
      <c r="J368" s="45">
        <f t="shared" si="43"/>
        <v>17.100000000000001</v>
      </c>
      <c r="K368" s="74"/>
      <c r="L368" s="76"/>
    </row>
    <row r="369" spans="1:12" ht="24.95" customHeight="1" x14ac:dyDescent="0.25">
      <c r="A369" s="61" t="s">
        <v>129</v>
      </c>
      <c r="B369" s="6" t="s">
        <v>18</v>
      </c>
      <c r="C369" s="6" t="s">
        <v>18</v>
      </c>
      <c r="D369" s="6" t="s">
        <v>18</v>
      </c>
      <c r="E369" s="14" t="s">
        <v>118</v>
      </c>
      <c r="F369" s="6" t="s">
        <v>12</v>
      </c>
      <c r="G369" s="36">
        <v>1</v>
      </c>
      <c r="H369" s="39">
        <v>1</v>
      </c>
      <c r="I369" s="38">
        <f>SUM(J370:J372)</f>
        <v>33.642735000000002</v>
      </c>
      <c r="J369" s="38">
        <f t="shared" si="43"/>
        <v>33.642735000000002</v>
      </c>
      <c r="K369" s="70">
        <f>J369+(J369*$K$22)</f>
        <v>41.084507982000005</v>
      </c>
      <c r="L369" s="48">
        <f>K369-(K369*$L$22)</f>
        <v>41.084507982000005</v>
      </c>
    </row>
    <row r="370" spans="1:12" ht="24.95" customHeight="1" x14ac:dyDescent="0.25">
      <c r="A370" s="63"/>
      <c r="B370" s="1">
        <v>88264</v>
      </c>
      <c r="C370" s="1" t="s">
        <v>20</v>
      </c>
      <c r="D370" s="1" t="s">
        <v>18</v>
      </c>
      <c r="E370" s="18" t="s">
        <v>112</v>
      </c>
      <c r="F370" s="1" t="s">
        <v>22</v>
      </c>
      <c r="G370" s="2">
        <v>0.12809999999999999</v>
      </c>
      <c r="H370" s="44">
        <v>1</v>
      </c>
      <c r="I370" s="45">
        <v>33.090000000000003</v>
      </c>
      <c r="J370" s="45">
        <f t="shared" si="43"/>
        <v>4.238829</v>
      </c>
      <c r="K370" s="74"/>
      <c r="L370" s="76"/>
    </row>
    <row r="371" spans="1:12" ht="24.95" customHeight="1" x14ac:dyDescent="0.25">
      <c r="A371" s="63"/>
      <c r="B371" s="1">
        <v>88247</v>
      </c>
      <c r="C371" s="1" t="s">
        <v>20</v>
      </c>
      <c r="D371" s="1" t="s">
        <v>18</v>
      </c>
      <c r="E371" s="18" t="s">
        <v>113</v>
      </c>
      <c r="F371" s="1" t="s">
        <v>22</v>
      </c>
      <c r="G371" s="2">
        <v>0.12809999999999999</v>
      </c>
      <c r="H371" s="44">
        <v>1</v>
      </c>
      <c r="I371" s="45">
        <v>26.26</v>
      </c>
      <c r="J371" s="45">
        <f t="shared" si="43"/>
        <v>3.3639060000000001</v>
      </c>
      <c r="K371" s="74"/>
      <c r="L371" s="76"/>
    </row>
    <row r="372" spans="1:12" ht="24.95" customHeight="1" x14ac:dyDescent="0.25">
      <c r="A372" s="63"/>
      <c r="B372" s="15"/>
      <c r="C372" s="1" t="s">
        <v>15</v>
      </c>
      <c r="D372" s="5" t="s">
        <v>131</v>
      </c>
      <c r="E372" s="18" t="s">
        <v>120</v>
      </c>
      <c r="F372" s="1" t="s">
        <v>12</v>
      </c>
      <c r="G372" s="2">
        <v>1</v>
      </c>
      <c r="H372" s="44">
        <v>1</v>
      </c>
      <c r="I372" s="45">
        <v>26.04</v>
      </c>
      <c r="J372" s="45">
        <f t="shared" si="43"/>
        <v>26.04</v>
      </c>
      <c r="K372" s="74"/>
      <c r="L372" s="76"/>
    </row>
    <row r="373" spans="1:12" ht="24.95" customHeight="1" x14ac:dyDescent="0.25">
      <c r="A373" s="61" t="s">
        <v>114</v>
      </c>
      <c r="B373" s="6">
        <v>95795</v>
      </c>
      <c r="C373" s="6" t="s">
        <v>18</v>
      </c>
      <c r="D373" s="6" t="s">
        <v>18</v>
      </c>
      <c r="E373" s="14" t="s">
        <v>173</v>
      </c>
      <c r="F373" s="6" t="s">
        <v>12</v>
      </c>
      <c r="G373" s="36">
        <v>1</v>
      </c>
      <c r="H373" s="39">
        <v>1</v>
      </c>
      <c r="I373" s="38">
        <v>34.200000000000003</v>
      </c>
      <c r="J373" s="38">
        <f t="shared" si="43"/>
        <v>34.200000000000003</v>
      </c>
      <c r="K373" s="70">
        <f>J373+(J373*$K$22)</f>
        <v>41.765040000000006</v>
      </c>
      <c r="L373" s="48">
        <f>K373-(K373*$L$22)</f>
        <v>41.765040000000006</v>
      </c>
    </row>
    <row r="374" spans="1:12" ht="24.95" customHeight="1" x14ac:dyDescent="0.25">
      <c r="A374" s="61" t="s">
        <v>115</v>
      </c>
      <c r="B374" s="6">
        <v>95778</v>
      </c>
      <c r="C374" s="6" t="s">
        <v>18</v>
      </c>
      <c r="D374" s="6" t="s">
        <v>18</v>
      </c>
      <c r="E374" s="14" t="s">
        <v>171</v>
      </c>
      <c r="F374" s="6" t="s">
        <v>12</v>
      </c>
      <c r="G374" s="36">
        <v>1</v>
      </c>
      <c r="H374" s="39">
        <v>4</v>
      </c>
      <c r="I374" s="38">
        <v>29.58</v>
      </c>
      <c r="J374" s="38">
        <f t="shared" si="43"/>
        <v>118.32</v>
      </c>
      <c r="K374" s="70">
        <f>J374+(J374*$K$22)</f>
        <v>144.49238399999999</v>
      </c>
      <c r="L374" s="48">
        <f>K374-(K374*$L$22)</f>
        <v>144.49238399999999</v>
      </c>
    </row>
    <row r="375" spans="1:12" ht="24.95" customHeight="1" x14ac:dyDescent="0.25">
      <c r="A375" s="61" t="s">
        <v>116</v>
      </c>
      <c r="B375" s="6">
        <v>95787</v>
      </c>
      <c r="C375" s="6" t="s">
        <v>18</v>
      </c>
      <c r="D375" s="6" t="s">
        <v>18</v>
      </c>
      <c r="E375" s="14" t="s">
        <v>169</v>
      </c>
      <c r="F375" s="6" t="s">
        <v>12</v>
      </c>
      <c r="G375" s="36">
        <v>1</v>
      </c>
      <c r="H375" s="39">
        <v>5</v>
      </c>
      <c r="I375" s="38">
        <v>30.05</v>
      </c>
      <c r="J375" s="38">
        <f t="shared" si="43"/>
        <v>150.25</v>
      </c>
      <c r="K375" s="70">
        <f>J375+(J375*$K$22)</f>
        <v>183.4853</v>
      </c>
      <c r="L375" s="48">
        <f>K375-(K375*$L$22)</f>
        <v>183.4853</v>
      </c>
    </row>
    <row r="376" spans="1:12" ht="24.95" customHeight="1" x14ac:dyDescent="0.25">
      <c r="A376" s="61" t="s">
        <v>121</v>
      </c>
      <c r="B376" s="6" t="s">
        <v>18</v>
      </c>
      <c r="C376" s="6" t="s">
        <v>18</v>
      </c>
      <c r="D376" s="6" t="s">
        <v>18</v>
      </c>
      <c r="E376" s="14" t="s">
        <v>139</v>
      </c>
      <c r="F376" s="6" t="s">
        <v>44</v>
      </c>
      <c r="G376" s="36">
        <v>1</v>
      </c>
      <c r="H376" s="39">
        <v>32</v>
      </c>
      <c r="I376" s="38">
        <f>SUM(J377:J379)</f>
        <v>78.662734999999998</v>
      </c>
      <c r="J376" s="38">
        <f>G376*H376*I376</f>
        <v>2517.2075199999999</v>
      </c>
      <c r="K376" s="70">
        <f>J376+(J376*$K$22)</f>
        <v>3074.0138234239998</v>
      </c>
      <c r="L376" s="48">
        <f>K376-(K376*$L$22)</f>
        <v>3074.0138234239998</v>
      </c>
    </row>
    <row r="377" spans="1:12" ht="24.95" customHeight="1" x14ac:dyDescent="0.25">
      <c r="A377" s="63"/>
      <c r="B377" s="1">
        <v>88264</v>
      </c>
      <c r="C377" s="1" t="s">
        <v>20</v>
      </c>
      <c r="D377" s="1" t="s">
        <v>18</v>
      </c>
      <c r="E377" s="20" t="s">
        <v>112</v>
      </c>
      <c r="F377" s="1" t="s">
        <v>22</v>
      </c>
      <c r="G377" s="2">
        <v>0.12809999999999999</v>
      </c>
      <c r="H377" s="44">
        <v>1</v>
      </c>
      <c r="I377" s="45">
        <v>33.090000000000003</v>
      </c>
      <c r="J377" s="45">
        <f t="shared" ref="J377:J379" si="44">G377*H377*I377</f>
        <v>4.238829</v>
      </c>
      <c r="K377" s="74"/>
      <c r="L377" s="76"/>
    </row>
    <row r="378" spans="1:12" ht="24.95" customHeight="1" x14ac:dyDescent="0.25">
      <c r="A378" s="63"/>
      <c r="B378" s="1">
        <v>88247</v>
      </c>
      <c r="C378" s="1" t="s">
        <v>20</v>
      </c>
      <c r="D378" s="1" t="s">
        <v>18</v>
      </c>
      <c r="E378" s="20" t="s">
        <v>113</v>
      </c>
      <c r="F378" s="1" t="s">
        <v>22</v>
      </c>
      <c r="G378" s="2">
        <v>0.12809999999999999</v>
      </c>
      <c r="H378" s="44">
        <v>1</v>
      </c>
      <c r="I378" s="45">
        <v>26.26</v>
      </c>
      <c r="J378" s="45">
        <f t="shared" si="44"/>
        <v>3.3639060000000001</v>
      </c>
      <c r="K378" s="74"/>
      <c r="L378" s="76"/>
    </row>
    <row r="379" spans="1:12" ht="24.95" customHeight="1" x14ac:dyDescent="0.25">
      <c r="A379" s="63"/>
      <c r="B379" s="15"/>
      <c r="C379" s="1" t="s">
        <v>15</v>
      </c>
      <c r="D379" s="5" t="s">
        <v>131</v>
      </c>
      <c r="E379" s="20" t="s">
        <v>133</v>
      </c>
      <c r="F379" s="1" t="s">
        <v>44</v>
      </c>
      <c r="G379" s="2">
        <v>1</v>
      </c>
      <c r="H379" s="44">
        <v>1</v>
      </c>
      <c r="I379" s="45">
        <v>71.06</v>
      </c>
      <c r="J379" s="45">
        <f t="shared" si="44"/>
        <v>71.06</v>
      </c>
      <c r="K379" s="74"/>
      <c r="L379" s="76"/>
    </row>
    <row r="380" spans="1:12" ht="24.95" customHeight="1" x14ac:dyDescent="0.25">
      <c r="A380" s="61" t="s">
        <v>122</v>
      </c>
      <c r="B380" s="6" t="s">
        <v>18</v>
      </c>
      <c r="C380" s="6" t="s">
        <v>18</v>
      </c>
      <c r="D380" s="6" t="s">
        <v>18</v>
      </c>
      <c r="E380" s="14" t="s">
        <v>138</v>
      </c>
      <c r="F380" s="6" t="s">
        <v>44</v>
      </c>
      <c r="G380" s="36">
        <v>1</v>
      </c>
      <c r="H380" s="39">
        <v>32</v>
      </c>
      <c r="I380" s="38">
        <f>SUM(J381:J383)</f>
        <v>40.042735</v>
      </c>
      <c r="J380" s="38">
        <f>G380*H380*I380</f>
        <v>1281.36752</v>
      </c>
      <c r="K380" s="70">
        <f>J380+(J380*$K$22)</f>
        <v>1564.806015424</v>
      </c>
      <c r="L380" s="48">
        <f>K380-(K380*$L$22)</f>
        <v>1564.806015424</v>
      </c>
    </row>
    <row r="381" spans="1:12" ht="24.95" customHeight="1" x14ac:dyDescent="0.25">
      <c r="A381" s="63"/>
      <c r="B381" s="1">
        <v>88264</v>
      </c>
      <c r="C381" s="1" t="s">
        <v>20</v>
      </c>
      <c r="D381" s="1" t="s">
        <v>18</v>
      </c>
      <c r="E381" s="20" t="s">
        <v>112</v>
      </c>
      <c r="F381" s="1" t="s">
        <v>22</v>
      </c>
      <c r="G381" s="2">
        <v>0.12809999999999999</v>
      </c>
      <c r="H381" s="44">
        <v>1</v>
      </c>
      <c r="I381" s="45">
        <v>33.090000000000003</v>
      </c>
      <c r="J381" s="45">
        <f t="shared" ref="J381:J383" si="45">G381*H381*I381</f>
        <v>4.238829</v>
      </c>
      <c r="K381" s="74"/>
      <c r="L381" s="76"/>
    </row>
    <row r="382" spans="1:12" ht="24.95" customHeight="1" x14ac:dyDescent="0.25">
      <c r="A382" s="63"/>
      <c r="B382" s="1">
        <v>88247</v>
      </c>
      <c r="C382" s="1" t="s">
        <v>20</v>
      </c>
      <c r="D382" s="1" t="s">
        <v>18</v>
      </c>
      <c r="E382" s="20" t="s">
        <v>113</v>
      </c>
      <c r="F382" s="1" t="s">
        <v>22</v>
      </c>
      <c r="G382" s="2">
        <v>0.12809999999999999</v>
      </c>
      <c r="H382" s="44">
        <v>1</v>
      </c>
      <c r="I382" s="45">
        <v>26.26</v>
      </c>
      <c r="J382" s="45">
        <f t="shared" si="45"/>
        <v>3.3639060000000001</v>
      </c>
      <c r="K382" s="74"/>
      <c r="L382" s="76"/>
    </row>
    <row r="383" spans="1:12" ht="24.95" customHeight="1" x14ac:dyDescent="0.25">
      <c r="A383" s="63"/>
      <c r="B383" s="15"/>
      <c r="C383" s="1" t="s">
        <v>15</v>
      </c>
      <c r="D383" s="5" t="s">
        <v>131</v>
      </c>
      <c r="E383" s="20" t="s">
        <v>132</v>
      </c>
      <c r="F383" s="1" t="s">
        <v>44</v>
      </c>
      <c r="G383" s="2">
        <v>1</v>
      </c>
      <c r="H383" s="44">
        <v>1</v>
      </c>
      <c r="I383" s="45">
        <v>32.44</v>
      </c>
      <c r="J383" s="45">
        <f t="shared" si="45"/>
        <v>32.44</v>
      </c>
      <c r="K383" s="74"/>
      <c r="L383" s="76"/>
    </row>
    <row r="384" spans="1:12" ht="24.95" customHeight="1" x14ac:dyDescent="0.25">
      <c r="A384" s="61" t="s">
        <v>123</v>
      </c>
      <c r="B384" s="6" t="s">
        <v>18</v>
      </c>
      <c r="C384" s="6" t="s">
        <v>18</v>
      </c>
      <c r="D384" s="6" t="s">
        <v>18</v>
      </c>
      <c r="E384" s="14" t="s">
        <v>135</v>
      </c>
      <c r="F384" s="6" t="s">
        <v>12</v>
      </c>
      <c r="G384" s="36">
        <v>1</v>
      </c>
      <c r="H384" s="39">
        <v>22</v>
      </c>
      <c r="I384" s="38">
        <f>SUM(J385:J387)</f>
        <v>76.752735000000001</v>
      </c>
      <c r="J384" s="38">
        <f t="shared" ref="J384:J387" si="46">G384*H384*I384</f>
        <v>1688.56017</v>
      </c>
      <c r="K384" s="70">
        <f>J384+(J384*$K$22)</f>
        <v>2062.0696796040002</v>
      </c>
      <c r="L384" s="48">
        <f>K384-(K384*$L$22)</f>
        <v>2062.0696796040002</v>
      </c>
    </row>
    <row r="385" spans="1:12" ht="24.95" customHeight="1" x14ac:dyDescent="0.25">
      <c r="A385" s="63"/>
      <c r="B385" s="1">
        <v>88264</v>
      </c>
      <c r="C385" s="1" t="s">
        <v>20</v>
      </c>
      <c r="D385" s="1" t="s">
        <v>18</v>
      </c>
      <c r="E385" s="18" t="s">
        <v>112</v>
      </c>
      <c r="F385" s="1" t="s">
        <v>22</v>
      </c>
      <c r="G385" s="2">
        <v>0.12809999999999999</v>
      </c>
      <c r="H385" s="44">
        <v>1</v>
      </c>
      <c r="I385" s="45">
        <v>33.090000000000003</v>
      </c>
      <c r="J385" s="45">
        <f t="shared" si="46"/>
        <v>4.238829</v>
      </c>
      <c r="K385" s="74"/>
      <c r="L385" s="76"/>
    </row>
    <row r="386" spans="1:12" ht="24.95" customHeight="1" x14ac:dyDescent="0.25">
      <c r="A386" s="63"/>
      <c r="B386" s="1">
        <v>88247</v>
      </c>
      <c r="C386" s="1" t="s">
        <v>20</v>
      </c>
      <c r="D386" s="1" t="s">
        <v>18</v>
      </c>
      <c r="E386" s="18" t="s">
        <v>113</v>
      </c>
      <c r="F386" s="1" t="s">
        <v>22</v>
      </c>
      <c r="G386" s="2">
        <v>0.12809999999999999</v>
      </c>
      <c r="H386" s="44">
        <v>1</v>
      </c>
      <c r="I386" s="45">
        <v>26.26</v>
      </c>
      <c r="J386" s="45">
        <f t="shared" si="46"/>
        <v>3.3639060000000001</v>
      </c>
      <c r="K386" s="74"/>
      <c r="L386" s="76"/>
    </row>
    <row r="387" spans="1:12" ht="24.95" customHeight="1" x14ac:dyDescent="0.25">
      <c r="A387" s="63"/>
      <c r="B387" s="15"/>
      <c r="C387" s="1" t="s">
        <v>15</v>
      </c>
      <c r="D387" s="5" t="s">
        <v>131</v>
      </c>
      <c r="E387" s="18" t="s">
        <v>134</v>
      </c>
      <c r="F387" s="1" t="s">
        <v>12</v>
      </c>
      <c r="G387" s="2">
        <v>1</v>
      </c>
      <c r="H387" s="44">
        <v>1</v>
      </c>
      <c r="I387" s="45">
        <v>69.150000000000006</v>
      </c>
      <c r="J387" s="45">
        <f t="shared" si="46"/>
        <v>69.150000000000006</v>
      </c>
      <c r="K387" s="74"/>
      <c r="L387" s="76"/>
    </row>
    <row r="388" spans="1:12" ht="24.95" customHeight="1" x14ac:dyDescent="0.25">
      <c r="A388" s="61" t="s">
        <v>124</v>
      </c>
      <c r="B388" s="6" t="s">
        <v>18</v>
      </c>
      <c r="C388" s="6" t="s">
        <v>18</v>
      </c>
      <c r="D388" s="6" t="s">
        <v>18</v>
      </c>
      <c r="E388" s="14" t="s">
        <v>151</v>
      </c>
      <c r="F388" s="6" t="s">
        <v>12</v>
      </c>
      <c r="G388" s="36">
        <v>1</v>
      </c>
      <c r="H388" s="39">
        <v>59</v>
      </c>
      <c r="I388" s="38">
        <f>SUM(J389:J391)</f>
        <v>4.5720749999999999</v>
      </c>
      <c r="J388" s="38">
        <f t="shared" ref="J388:J391" si="47">G388*H388*I388</f>
        <v>269.75242500000002</v>
      </c>
      <c r="K388" s="70">
        <f>J388+(J388*$K$22)</f>
        <v>329.42166141000001</v>
      </c>
      <c r="L388" s="48">
        <f>K388-(K388*$L$22)</f>
        <v>329.42166141000001</v>
      </c>
    </row>
    <row r="389" spans="1:12" ht="24.95" customHeight="1" x14ac:dyDescent="0.25">
      <c r="A389" s="63"/>
      <c r="B389" s="15"/>
      <c r="C389" s="1" t="s">
        <v>20</v>
      </c>
      <c r="D389" s="1">
        <v>88264</v>
      </c>
      <c r="E389" s="20" t="s">
        <v>112</v>
      </c>
      <c r="F389" s="1" t="s">
        <v>22</v>
      </c>
      <c r="G389" s="2">
        <v>4.4999999999999997E-3</v>
      </c>
      <c r="H389" s="44">
        <v>1</v>
      </c>
      <c r="I389" s="45">
        <v>33.090000000000003</v>
      </c>
      <c r="J389" s="45">
        <f t="shared" si="47"/>
        <v>0.14890500000000001</v>
      </c>
      <c r="K389" s="74"/>
      <c r="L389" s="76"/>
    </row>
    <row r="390" spans="1:12" ht="24.95" customHeight="1" x14ac:dyDescent="0.25">
      <c r="A390" s="63"/>
      <c r="B390" s="15"/>
      <c r="C390" s="1" t="s">
        <v>20</v>
      </c>
      <c r="D390" s="1">
        <v>88247</v>
      </c>
      <c r="E390" s="20" t="s">
        <v>113</v>
      </c>
      <c r="F390" s="1" t="s">
        <v>22</v>
      </c>
      <c r="G390" s="2">
        <v>4.4999999999999997E-3</v>
      </c>
      <c r="H390" s="44">
        <v>1</v>
      </c>
      <c r="I390" s="45">
        <v>26.26</v>
      </c>
      <c r="J390" s="45">
        <f t="shared" si="47"/>
        <v>0.11817</v>
      </c>
      <c r="K390" s="74"/>
      <c r="L390" s="76"/>
    </row>
    <row r="391" spans="1:12" ht="24.95" customHeight="1" x14ac:dyDescent="0.25">
      <c r="A391" s="63"/>
      <c r="B391" s="15"/>
      <c r="C391" s="1" t="s">
        <v>15</v>
      </c>
      <c r="D391" s="5" t="s">
        <v>131</v>
      </c>
      <c r="E391" s="41" t="s">
        <v>151</v>
      </c>
      <c r="F391" s="1" t="s">
        <v>12</v>
      </c>
      <c r="G391" s="2">
        <v>1.05</v>
      </c>
      <c r="H391" s="44">
        <v>1</v>
      </c>
      <c r="I391" s="45">
        <v>4.0999999999999996</v>
      </c>
      <c r="J391" s="45">
        <f t="shared" si="47"/>
        <v>4.3049999999999997</v>
      </c>
      <c r="K391" s="74"/>
      <c r="L391" s="76"/>
    </row>
    <row r="392" spans="1:12" ht="24.95" customHeight="1" x14ac:dyDescent="0.25">
      <c r="A392" s="61" t="s">
        <v>125</v>
      </c>
      <c r="B392" s="6" t="s">
        <v>18</v>
      </c>
      <c r="C392" s="6" t="s">
        <v>18</v>
      </c>
      <c r="D392" s="6" t="s">
        <v>18</v>
      </c>
      <c r="E392" s="14" t="s">
        <v>152</v>
      </c>
      <c r="F392" s="6" t="s">
        <v>12</v>
      </c>
      <c r="G392" s="36">
        <v>1</v>
      </c>
      <c r="H392" s="39">
        <v>37</v>
      </c>
      <c r="I392" s="38">
        <f>SUM(J393:J395)</f>
        <v>5.3070750000000002</v>
      </c>
      <c r="J392" s="38">
        <f t="shared" ref="J392:J395" si="48">G392*H392*I392</f>
        <v>196.36177499999999</v>
      </c>
      <c r="K392" s="70">
        <f>J392+(J392*$K$22)</f>
        <v>239.79699962999999</v>
      </c>
      <c r="L392" s="48">
        <f>K392-(K392*$L$22)</f>
        <v>239.79699962999999</v>
      </c>
    </row>
    <row r="393" spans="1:12" ht="24.95" customHeight="1" x14ac:dyDescent="0.25">
      <c r="A393" s="63"/>
      <c r="B393" s="15"/>
      <c r="C393" s="1" t="s">
        <v>20</v>
      </c>
      <c r="D393" s="1">
        <v>88264</v>
      </c>
      <c r="E393" s="20" t="s">
        <v>112</v>
      </c>
      <c r="F393" s="1" t="s">
        <v>22</v>
      </c>
      <c r="G393" s="2">
        <v>4.4999999999999997E-3</v>
      </c>
      <c r="H393" s="44">
        <v>1</v>
      </c>
      <c r="I393" s="45">
        <v>33.090000000000003</v>
      </c>
      <c r="J393" s="45">
        <f t="shared" si="48"/>
        <v>0.14890500000000001</v>
      </c>
      <c r="K393" s="74"/>
      <c r="L393" s="76"/>
    </row>
    <row r="394" spans="1:12" ht="24.95" customHeight="1" x14ac:dyDescent="0.25">
      <c r="A394" s="63"/>
      <c r="B394" s="15"/>
      <c r="C394" s="1" t="s">
        <v>20</v>
      </c>
      <c r="D394" s="1">
        <v>88247</v>
      </c>
      <c r="E394" s="20" t="s">
        <v>113</v>
      </c>
      <c r="F394" s="1" t="s">
        <v>22</v>
      </c>
      <c r="G394" s="2">
        <v>4.4999999999999997E-3</v>
      </c>
      <c r="H394" s="44">
        <v>1</v>
      </c>
      <c r="I394" s="45">
        <v>26.26</v>
      </c>
      <c r="J394" s="45">
        <f t="shared" si="48"/>
        <v>0.11817</v>
      </c>
      <c r="K394" s="74"/>
      <c r="L394" s="76"/>
    </row>
    <row r="395" spans="1:12" ht="24.95" customHeight="1" x14ac:dyDescent="0.25">
      <c r="A395" s="63"/>
      <c r="B395" s="15"/>
      <c r="C395" s="1" t="s">
        <v>15</v>
      </c>
      <c r="D395" s="5" t="s">
        <v>131</v>
      </c>
      <c r="E395" s="41" t="s">
        <v>153</v>
      </c>
      <c r="F395" s="1" t="s">
        <v>12</v>
      </c>
      <c r="G395" s="2">
        <v>1.05</v>
      </c>
      <c r="H395" s="44">
        <v>1</v>
      </c>
      <c r="I395" s="45">
        <v>4.8</v>
      </c>
      <c r="J395" s="45">
        <f t="shared" si="48"/>
        <v>5.04</v>
      </c>
      <c r="K395" s="74"/>
      <c r="L395" s="76"/>
    </row>
    <row r="396" spans="1:12" ht="24.95" customHeight="1" x14ac:dyDescent="0.25">
      <c r="A396" s="61" t="s">
        <v>127</v>
      </c>
      <c r="B396" s="6">
        <v>98297</v>
      </c>
      <c r="C396" s="6" t="s">
        <v>18</v>
      </c>
      <c r="D396" s="6" t="s">
        <v>18</v>
      </c>
      <c r="E396" s="14" t="s">
        <v>148</v>
      </c>
      <c r="F396" s="6" t="s">
        <v>44</v>
      </c>
      <c r="G396" s="36">
        <v>1</v>
      </c>
      <c r="H396" s="39">
        <v>1055.5</v>
      </c>
      <c r="I396" s="38">
        <v>9.77</v>
      </c>
      <c r="J396" s="38">
        <f>G396*H396*I396</f>
        <v>10312.234999999999</v>
      </c>
      <c r="K396" s="70">
        <f>J396+(J396*$K$22)</f>
        <v>12593.301381999998</v>
      </c>
      <c r="L396" s="48">
        <f>K396-(K396*$L$22)</f>
        <v>12593.301381999998</v>
      </c>
    </row>
    <row r="397" spans="1:12" ht="24.95" customHeight="1" x14ac:dyDescent="0.25">
      <c r="A397" s="50">
        <v>8</v>
      </c>
      <c r="B397" s="187" t="s">
        <v>87</v>
      </c>
      <c r="C397" s="187"/>
      <c r="D397" s="187"/>
      <c r="E397" s="187"/>
      <c r="F397" s="187"/>
      <c r="G397" s="187"/>
      <c r="H397" s="187"/>
      <c r="I397" s="188"/>
      <c r="J397" s="4" t="s">
        <v>8</v>
      </c>
      <c r="K397" s="72">
        <f>SUM(K398:K405)</f>
        <v>3433.7945839999998</v>
      </c>
      <c r="L397" s="51">
        <f>SUM(L398:L405)</f>
        <v>3433.7945839999998</v>
      </c>
    </row>
    <row r="398" spans="1:12" ht="24.95" customHeight="1" x14ac:dyDescent="0.25">
      <c r="A398" s="47" t="s">
        <v>102</v>
      </c>
      <c r="B398" s="6">
        <v>101907</v>
      </c>
      <c r="C398" s="16"/>
      <c r="D398" s="16"/>
      <c r="E398" s="14" t="s">
        <v>88</v>
      </c>
      <c r="F398" s="6" t="s">
        <v>12</v>
      </c>
      <c r="G398" s="36">
        <v>1</v>
      </c>
      <c r="H398" s="39">
        <v>2</v>
      </c>
      <c r="I398" s="38">
        <v>747.56</v>
      </c>
      <c r="J398" s="38">
        <f>G398*H398*I398</f>
        <v>1495.12</v>
      </c>
      <c r="K398" s="70">
        <f>J398+(J398*$K$22)</f>
        <v>1825.8405439999999</v>
      </c>
      <c r="L398" s="48">
        <f>K398-(K398*$L$22)</f>
        <v>1825.8405439999999</v>
      </c>
    </row>
    <row r="399" spans="1:12" ht="24.95" customHeight="1" x14ac:dyDescent="0.25">
      <c r="A399" s="47" t="s">
        <v>103</v>
      </c>
      <c r="B399" s="6">
        <v>101905</v>
      </c>
      <c r="C399" s="16"/>
      <c r="D399" s="16"/>
      <c r="E399" s="14" t="s">
        <v>89</v>
      </c>
      <c r="F399" s="6" t="s">
        <v>12</v>
      </c>
      <c r="G399" s="36">
        <v>1</v>
      </c>
      <c r="H399" s="39">
        <v>2</v>
      </c>
      <c r="I399" s="38">
        <v>237.56</v>
      </c>
      <c r="J399" s="38">
        <f>G399*H399*I399</f>
        <v>475.12</v>
      </c>
      <c r="K399" s="70">
        <f>J399+(J399*$K$22)</f>
        <v>580.216544</v>
      </c>
      <c r="L399" s="48">
        <f>K399-(K399*$L$22)</f>
        <v>580.216544</v>
      </c>
    </row>
    <row r="400" spans="1:12" ht="24.95" customHeight="1" x14ac:dyDescent="0.25">
      <c r="A400" s="47" t="s">
        <v>147</v>
      </c>
      <c r="B400" s="6" t="s">
        <v>18</v>
      </c>
      <c r="C400" s="6" t="s">
        <v>18</v>
      </c>
      <c r="D400" s="6" t="s">
        <v>18</v>
      </c>
      <c r="E400" s="14" t="s">
        <v>93</v>
      </c>
      <c r="F400" s="6" t="s">
        <v>12</v>
      </c>
      <c r="G400" s="36">
        <v>1</v>
      </c>
      <c r="H400" s="39">
        <v>1</v>
      </c>
      <c r="I400" s="38">
        <f>SUM(J401:J404)</f>
        <v>619.99999999999989</v>
      </c>
      <c r="J400" s="38">
        <f>G400*H400*I400</f>
        <v>619.99999999999989</v>
      </c>
      <c r="K400" s="70">
        <f>J400+(J400*$K$22)</f>
        <v>757.14399999999989</v>
      </c>
      <c r="L400" s="48">
        <f>K400-(K400*$L$22)</f>
        <v>757.14399999999989</v>
      </c>
    </row>
    <row r="401" spans="1:12" ht="24.95" customHeight="1" x14ac:dyDescent="0.25">
      <c r="A401" s="54"/>
      <c r="B401" s="1">
        <v>88243</v>
      </c>
      <c r="C401" s="1" t="s">
        <v>18</v>
      </c>
      <c r="D401" s="1" t="s">
        <v>18</v>
      </c>
      <c r="E401" s="20" t="s">
        <v>82</v>
      </c>
      <c r="F401" s="1" t="s">
        <v>22</v>
      </c>
      <c r="G401" s="2">
        <v>1</v>
      </c>
      <c r="H401" s="33">
        <v>1</v>
      </c>
      <c r="I401" s="34">
        <v>25.64</v>
      </c>
      <c r="J401" s="34">
        <f t="shared" ref="J401" si="49">G401*H401*I401</f>
        <v>25.64</v>
      </c>
      <c r="K401" s="74"/>
      <c r="L401" s="76"/>
    </row>
    <row r="402" spans="1:12" ht="24.95" customHeight="1" x14ac:dyDescent="0.25">
      <c r="A402" s="54"/>
      <c r="B402" s="19"/>
      <c r="C402" s="5" t="s">
        <v>15</v>
      </c>
      <c r="D402" s="5">
        <v>37539</v>
      </c>
      <c r="E402" s="41" t="s">
        <v>95</v>
      </c>
      <c r="F402" s="5" t="s">
        <v>12</v>
      </c>
      <c r="G402" s="2">
        <v>1</v>
      </c>
      <c r="H402" s="33">
        <v>17</v>
      </c>
      <c r="I402" s="34">
        <v>25</v>
      </c>
      <c r="J402" s="34">
        <f t="shared" ref="J402:J403" si="50">G402*H402*I402</f>
        <v>425</v>
      </c>
      <c r="K402" s="74"/>
      <c r="L402" s="76"/>
    </row>
    <row r="403" spans="1:12" ht="24.95" customHeight="1" x14ac:dyDescent="0.25">
      <c r="A403" s="54"/>
      <c r="B403" s="19"/>
      <c r="C403" s="1" t="s">
        <v>15</v>
      </c>
      <c r="D403" s="1">
        <v>37559</v>
      </c>
      <c r="E403" s="20" t="s">
        <v>96</v>
      </c>
      <c r="F403" s="1" t="s">
        <v>12</v>
      </c>
      <c r="G403" s="2">
        <v>1</v>
      </c>
      <c r="H403" s="33">
        <v>2</v>
      </c>
      <c r="I403" s="34">
        <v>35.47</v>
      </c>
      <c r="J403" s="34">
        <f t="shared" si="50"/>
        <v>70.94</v>
      </c>
      <c r="K403" s="74"/>
      <c r="L403" s="76"/>
    </row>
    <row r="404" spans="1:12" ht="24.95" customHeight="1" x14ac:dyDescent="0.25">
      <c r="A404" s="54"/>
      <c r="B404" s="19"/>
      <c r="C404" s="1" t="s">
        <v>15</v>
      </c>
      <c r="D404" s="1">
        <v>37560</v>
      </c>
      <c r="E404" s="20" t="s">
        <v>94</v>
      </c>
      <c r="F404" s="1" t="s">
        <v>12</v>
      </c>
      <c r="G404" s="2">
        <v>1</v>
      </c>
      <c r="H404" s="33">
        <v>2</v>
      </c>
      <c r="I404" s="34">
        <v>49.21</v>
      </c>
      <c r="J404" s="34">
        <f t="shared" ref="J404" si="51">G404*H404*I404</f>
        <v>98.42</v>
      </c>
      <c r="K404" s="74"/>
      <c r="L404" s="76"/>
    </row>
    <row r="405" spans="1:12" ht="24.95" customHeight="1" x14ac:dyDescent="0.25">
      <c r="A405" s="47" t="s">
        <v>146</v>
      </c>
      <c r="B405" s="6" t="s">
        <v>18</v>
      </c>
      <c r="C405" s="6" t="s">
        <v>15</v>
      </c>
      <c r="D405" s="6">
        <v>38774</v>
      </c>
      <c r="E405" s="17" t="s">
        <v>97</v>
      </c>
      <c r="F405" s="6" t="s">
        <v>12</v>
      </c>
      <c r="G405" s="9">
        <v>1</v>
      </c>
      <c r="H405" s="39">
        <v>18</v>
      </c>
      <c r="I405" s="38">
        <v>12.31</v>
      </c>
      <c r="J405" s="38">
        <f t="shared" ref="J405" si="52">G405*H405*I405</f>
        <v>221.58</v>
      </c>
      <c r="K405" s="70">
        <f>J405+(J405*$K$22)</f>
        <v>270.59349600000002</v>
      </c>
      <c r="L405" s="48">
        <f>K405-(K405*$L$22)</f>
        <v>270.59349600000002</v>
      </c>
    </row>
    <row r="406" spans="1:12" ht="24.95" customHeight="1" x14ac:dyDescent="0.25">
      <c r="A406" s="50">
        <v>9</v>
      </c>
      <c r="B406" s="187" t="s">
        <v>99</v>
      </c>
      <c r="C406" s="187"/>
      <c r="D406" s="187"/>
      <c r="E406" s="187"/>
      <c r="F406" s="187"/>
      <c r="G406" s="187"/>
      <c r="H406" s="187"/>
      <c r="I406" s="188"/>
      <c r="J406" s="4" t="s">
        <v>8</v>
      </c>
      <c r="K406" s="72">
        <f>SUM(K407:K408)</f>
        <v>5974.5988799999996</v>
      </c>
      <c r="L406" s="51">
        <f>SUM(L407:L408)</f>
        <v>5974.5988799999996</v>
      </c>
    </row>
    <row r="407" spans="1:12" ht="24.95" customHeight="1" x14ac:dyDescent="0.25">
      <c r="A407" s="47" t="s">
        <v>105</v>
      </c>
      <c r="B407" s="6">
        <v>103291</v>
      </c>
      <c r="C407" s="6" t="s">
        <v>18</v>
      </c>
      <c r="D407" s="6" t="s">
        <v>18</v>
      </c>
      <c r="E407" s="14" t="s">
        <v>100</v>
      </c>
      <c r="F407" s="6" t="s">
        <v>44</v>
      </c>
      <c r="G407" s="9">
        <v>1</v>
      </c>
      <c r="H407" s="39">
        <v>36</v>
      </c>
      <c r="I407" s="38">
        <v>90.53</v>
      </c>
      <c r="J407" s="38">
        <f t="shared" ref="J407:J408" si="53">G407*H407*I407</f>
        <v>3259.08</v>
      </c>
      <c r="K407" s="70">
        <f>J407+(J407*$K$22)</f>
        <v>3979.9884959999999</v>
      </c>
      <c r="L407" s="48">
        <f>K407-(K407*$L$22)</f>
        <v>3979.9884959999999</v>
      </c>
    </row>
    <row r="408" spans="1:12" ht="24.95" customHeight="1" x14ac:dyDescent="0.25">
      <c r="A408" s="47" t="s">
        <v>106</v>
      </c>
      <c r="B408" s="6">
        <v>103289</v>
      </c>
      <c r="C408" s="6" t="s">
        <v>18</v>
      </c>
      <c r="D408" s="6" t="s">
        <v>18</v>
      </c>
      <c r="E408" s="14" t="s">
        <v>101</v>
      </c>
      <c r="F408" s="6" t="s">
        <v>44</v>
      </c>
      <c r="G408" s="9">
        <v>1</v>
      </c>
      <c r="H408" s="39">
        <v>36</v>
      </c>
      <c r="I408" s="38">
        <v>45.37</v>
      </c>
      <c r="J408" s="38">
        <f t="shared" si="53"/>
        <v>1633.32</v>
      </c>
      <c r="K408" s="70">
        <f>J408+(J408*$K$22)</f>
        <v>1994.6103840000001</v>
      </c>
      <c r="L408" s="48">
        <f>K408-(K408*$L$22)</f>
        <v>1994.6103840000001</v>
      </c>
    </row>
    <row r="409" spans="1:12" ht="24.95" customHeight="1" x14ac:dyDescent="0.25">
      <c r="A409" s="50">
        <v>10</v>
      </c>
      <c r="B409" s="187" t="s">
        <v>104</v>
      </c>
      <c r="C409" s="187"/>
      <c r="D409" s="187"/>
      <c r="E409" s="187"/>
      <c r="F409" s="187"/>
      <c r="G409" s="187"/>
      <c r="H409" s="187"/>
      <c r="I409" s="188"/>
      <c r="J409" s="4" t="s">
        <v>8</v>
      </c>
      <c r="K409" s="72">
        <f>SUM(K410:K411)</f>
        <v>1098.689216</v>
      </c>
      <c r="L409" s="51">
        <f>SUM(L410:L411)</f>
        <v>1098.689216</v>
      </c>
    </row>
    <row r="410" spans="1:12" ht="24.95" customHeight="1" x14ac:dyDescent="0.25">
      <c r="A410" s="47" t="s">
        <v>149</v>
      </c>
      <c r="B410" s="6">
        <v>88273</v>
      </c>
      <c r="C410" s="6" t="s">
        <v>18</v>
      </c>
      <c r="D410" s="6" t="s">
        <v>18</v>
      </c>
      <c r="E410" s="14" t="s">
        <v>63</v>
      </c>
      <c r="F410" s="6" t="s">
        <v>22</v>
      </c>
      <c r="G410" s="9">
        <v>1</v>
      </c>
      <c r="H410" s="39">
        <v>16</v>
      </c>
      <c r="I410" s="38">
        <v>30.59</v>
      </c>
      <c r="J410" s="38">
        <f t="shared" ref="J410" si="54">G410*H410*I410</f>
        <v>489.44</v>
      </c>
      <c r="K410" s="70">
        <f>J410+(J410*$K$22)</f>
        <v>597.70412799999997</v>
      </c>
      <c r="L410" s="48">
        <f>K410-(K410*$L$22)</f>
        <v>597.70412799999997</v>
      </c>
    </row>
    <row r="411" spans="1:12" ht="24.95" customHeight="1" thickBot="1" x14ac:dyDescent="0.3">
      <c r="A411" s="55" t="s">
        <v>150</v>
      </c>
      <c r="B411" s="56">
        <v>88243</v>
      </c>
      <c r="C411" s="56" t="s">
        <v>18</v>
      </c>
      <c r="D411" s="56" t="s">
        <v>18</v>
      </c>
      <c r="E411" s="57" t="s">
        <v>82</v>
      </c>
      <c r="F411" s="56" t="s">
        <v>22</v>
      </c>
      <c r="G411" s="58">
        <v>1</v>
      </c>
      <c r="H411" s="59">
        <v>16</v>
      </c>
      <c r="I411" s="60">
        <v>25.64</v>
      </c>
      <c r="J411" s="60">
        <f t="shared" ref="J411" si="55">G411*H411*I411</f>
        <v>410.24</v>
      </c>
      <c r="K411" s="70">
        <f>J411+(J411*$K$22)</f>
        <v>500.98508800000002</v>
      </c>
      <c r="L411" s="48">
        <f>K411-(K411*$L$22)</f>
        <v>500.98508800000002</v>
      </c>
    </row>
    <row r="412" spans="1:12" x14ac:dyDescent="0.25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</row>
  </sheetData>
  <sheetProtection algorithmName="SHA-512" hashValue="guD9G4sRfxwhUnma7bzdi8g+/q+yol6hvY1IBFx8tybUxI0+ynHAKMVj/xBPrzTPmYdCYvdSj4uKdpKbM1Qjjg==" saltValue="PKKEmEDKjifMjcYz+80JSQ==" spinCount="100000" sheet="1" scenarios="1"/>
  <mergeCells count="72">
    <mergeCell ref="B409:I409"/>
    <mergeCell ref="B406:I406"/>
    <mergeCell ref="B265:I265"/>
    <mergeCell ref="E14:J14"/>
    <mergeCell ref="B286:I286"/>
    <mergeCell ref="B397:I397"/>
    <mergeCell ref="B254:I254"/>
    <mergeCell ref="B244:I244"/>
    <mergeCell ref="B277:I277"/>
    <mergeCell ref="B259:I259"/>
    <mergeCell ref="B354:I354"/>
    <mergeCell ref="H21:H22"/>
    <mergeCell ref="I21:I22"/>
    <mergeCell ref="J21:J22"/>
    <mergeCell ref="E19:J19"/>
    <mergeCell ref="F21:F22"/>
    <mergeCell ref="A24:L24"/>
    <mergeCell ref="E18:J18"/>
    <mergeCell ref="K14:L14"/>
    <mergeCell ref="K16:L16"/>
    <mergeCell ref="K15:L15"/>
    <mergeCell ref="K17:L17"/>
    <mergeCell ref="E17:J17"/>
    <mergeCell ref="E16:J16"/>
    <mergeCell ref="B25:I25"/>
    <mergeCell ref="A243:L243"/>
    <mergeCell ref="B35:I35"/>
    <mergeCell ref="B40:I40"/>
    <mergeCell ref="B46:I46"/>
    <mergeCell ref="B48:I48"/>
    <mergeCell ref="B60:I60"/>
    <mergeCell ref="B89:I89"/>
    <mergeCell ref="B183:I183"/>
    <mergeCell ref="B227:I227"/>
    <mergeCell ref="B236:I236"/>
    <mergeCell ref="B239:I239"/>
    <mergeCell ref="K18:L18"/>
    <mergeCell ref="A14:C15"/>
    <mergeCell ref="A16:C17"/>
    <mergeCell ref="A18:C19"/>
    <mergeCell ref="D14:D15"/>
    <mergeCell ref="D16:D17"/>
    <mergeCell ref="D18:D19"/>
    <mergeCell ref="K19:L19"/>
    <mergeCell ref="E15:J15"/>
    <mergeCell ref="G21:G22"/>
    <mergeCell ref="G6:H12"/>
    <mergeCell ref="A2:C5"/>
    <mergeCell ref="B6:C6"/>
    <mergeCell ref="A7:C7"/>
    <mergeCell ref="A8:C8"/>
    <mergeCell ref="A21:A22"/>
    <mergeCell ref="B21:B22"/>
    <mergeCell ref="C21:C22"/>
    <mergeCell ref="D21:D22"/>
    <mergeCell ref="E21:E22"/>
    <mergeCell ref="A1:L1"/>
    <mergeCell ref="F6:F12"/>
    <mergeCell ref="I6:I12"/>
    <mergeCell ref="J6:J12"/>
    <mergeCell ref="K6:K12"/>
    <mergeCell ref="L6:L12"/>
    <mergeCell ref="B9:C9"/>
    <mergeCell ref="A12:C12"/>
    <mergeCell ref="A10:C11"/>
    <mergeCell ref="D2:E2"/>
    <mergeCell ref="F3:H3"/>
    <mergeCell ref="F2:H2"/>
    <mergeCell ref="I3:L3"/>
    <mergeCell ref="I2:L2"/>
    <mergeCell ref="F4:L4"/>
    <mergeCell ref="G5:H5"/>
  </mergeCells>
  <phoneticPr fontId="8" type="noConversion"/>
  <printOptions horizontalCentered="1"/>
  <pageMargins left="0.19685039370078741" right="0.19685039370078741" top="0.39370078740157483" bottom="0.59055118110236227" header="0" footer="0"/>
  <pageSetup paperSize="8" scale="70" orientation="landscape" r:id="rId1"/>
  <rowBreaks count="19" manualBreakCount="19">
    <brk id="43" max="11" man="1"/>
    <brk id="63" max="11" man="1"/>
    <brk id="82" max="11" man="1"/>
    <brk id="102" max="11" man="1"/>
    <brk id="122" max="11" man="1"/>
    <brk id="142" max="11" man="1"/>
    <brk id="162" max="11" man="1"/>
    <brk id="182" max="11" man="1"/>
    <brk id="202" max="11" man="1"/>
    <brk id="222" max="11" man="1"/>
    <brk id="243" max="11" man="1"/>
    <brk id="263" max="11" man="1"/>
    <brk id="283" max="11" man="1"/>
    <brk id="303" max="11" man="1"/>
    <brk id="323" max="11" man="1"/>
    <brk id="343" max="11" man="1"/>
    <brk id="363" max="11" man="1"/>
    <brk id="383" max="11" man="1"/>
    <brk id="40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PROPOSTA_COMPLETA</vt:lpstr>
      <vt:lpstr>PROPOSTA_COMPLETA!Area_de_impressao</vt:lpstr>
      <vt:lpstr>PROPOSTA_COMPLETA!Titulos_de_impressao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Maurício Braga dos Santos</dc:creator>
  <cp:lastModifiedBy>João Maurício Braga dos Santos</cp:lastModifiedBy>
  <cp:lastPrinted>2025-10-14T16:16:56Z</cp:lastPrinted>
  <dcterms:created xsi:type="dcterms:W3CDTF">2025-08-15T13:26:07Z</dcterms:created>
  <dcterms:modified xsi:type="dcterms:W3CDTF">2025-10-14T18:25:49Z</dcterms:modified>
</cp:coreProperties>
</file>